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40100 市民課\■R8市民課文書管理\03国保年金係\14国保(税関連)\ホームページ\"/>
    </mc:Choice>
  </mc:AlternateContent>
  <xr:revisionPtr revIDLastSave="0" documentId="13_ncr:1_{3B0E1EE1-E88C-4756-B346-4C55CC387E85}" xr6:coauthVersionLast="36" xr6:coauthVersionMax="36" xr10:uidLastSave="{00000000-0000-0000-0000-000000000000}"/>
  <bookViews>
    <workbookView xWindow="0" yWindow="0" windowWidth="28800" windowHeight="11010" xr2:uid="{A078059F-61D6-47F5-9822-63EF3C229C60}"/>
  </bookViews>
  <sheets>
    <sheet name="試算シート" sheetId="3" r:id="rId1"/>
  </sheets>
  <definedNames>
    <definedName name="_xlnm.Print_Area" localSheetId="0">試算シート!$A$1:$I$37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3" l="1"/>
  <c r="F4" i="3"/>
  <c r="F5" i="3"/>
  <c r="F8" i="3"/>
  <c r="F9" i="3"/>
  <c r="Q9" i="3"/>
  <c r="O9" i="3"/>
  <c r="P9" i="3" s="1"/>
  <c r="N9" i="3"/>
  <c r="G9" i="3" s="1"/>
  <c r="L9" i="3"/>
  <c r="O8" i="3"/>
  <c r="R8" i="3" s="1"/>
  <c r="N8" i="3"/>
  <c r="G8" i="3" s="1"/>
  <c r="L8" i="3"/>
  <c r="O7" i="3"/>
  <c r="P7" i="3" s="1"/>
  <c r="L7" i="3"/>
  <c r="F7" i="3"/>
  <c r="O6" i="3"/>
  <c r="R6" i="3" s="1"/>
  <c r="N6" i="3"/>
  <c r="G6" i="3" s="1"/>
  <c r="L6" i="3"/>
  <c r="O5" i="3"/>
  <c r="P5" i="3" s="1"/>
  <c r="N5" i="3"/>
  <c r="L5" i="3"/>
  <c r="U3" i="3"/>
  <c r="I8" i="3" s="1"/>
  <c r="R3" i="3"/>
  <c r="P3" i="3"/>
  <c r="O3" i="3"/>
  <c r="Q3" i="3" s="1"/>
  <c r="N3" i="3"/>
  <c r="G3" i="3" s="1"/>
  <c r="L3" i="3"/>
  <c r="F3" i="3"/>
  <c r="H3" i="3" s="1"/>
  <c r="M3" i="3" s="1"/>
  <c r="H8" i="3" l="1"/>
  <c r="M8" i="3" s="1"/>
  <c r="Q7" i="3"/>
  <c r="Q5" i="3"/>
  <c r="H6" i="3"/>
  <c r="G5" i="3"/>
  <c r="N7" i="3"/>
  <c r="G7" i="3" s="1"/>
  <c r="I3" i="3"/>
  <c r="L4" i="3"/>
  <c r="O4" i="3"/>
  <c r="Q4" i="3" s="1"/>
  <c r="H5" i="3"/>
  <c r="I5" i="3"/>
  <c r="Q6" i="3"/>
  <c r="I7" i="3"/>
  <c r="Q8" i="3"/>
  <c r="E24" i="3" s="1"/>
  <c r="H9" i="3"/>
  <c r="I9" i="3"/>
  <c r="R5" i="3"/>
  <c r="I6" i="3"/>
  <c r="P6" i="3"/>
  <c r="R7" i="3"/>
  <c r="P8" i="3"/>
  <c r="D24" i="3" s="1"/>
  <c r="R9" i="3"/>
  <c r="I4" i="3"/>
  <c r="N4" i="3"/>
  <c r="G4" i="3" s="1"/>
  <c r="P4" i="3"/>
  <c r="H4" i="3"/>
  <c r="B24" i="3"/>
  <c r="C24" i="3"/>
  <c r="H7" i="3" l="1"/>
  <c r="M9" i="3"/>
  <c r="M6" i="3"/>
  <c r="D22" i="3" s="1"/>
  <c r="M4" i="3"/>
  <c r="E22" i="3"/>
  <c r="M5" i="3"/>
  <c r="E21" i="3" s="1"/>
  <c r="R4" i="3"/>
  <c r="E20" i="3" s="1"/>
  <c r="E25" i="3"/>
  <c r="B25" i="3"/>
  <c r="D25" i="3"/>
  <c r="C25" i="3"/>
  <c r="F24" i="3"/>
  <c r="B21" i="3" l="1"/>
  <c r="C21" i="3"/>
  <c r="D21" i="3"/>
  <c r="B22" i="3"/>
  <c r="C22" i="3"/>
  <c r="M7" i="3"/>
  <c r="F25" i="3"/>
  <c r="B20" i="3"/>
  <c r="C20" i="3"/>
  <c r="D20" i="3"/>
  <c r="B23" i="3" l="1"/>
  <c r="D23" i="3"/>
  <c r="C23" i="3"/>
  <c r="E23" i="3"/>
  <c r="F22" i="3"/>
  <c r="F21" i="3"/>
  <c r="C26" i="3"/>
  <c r="D26" i="3"/>
  <c r="B26" i="3"/>
  <c r="B27" i="3" s="1"/>
  <c r="F20" i="3"/>
  <c r="E26" i="3" l="1"/>
  <c r="F23" i="3"/>
  <c r="D27" i="3"/>
  <c r="C27" i="3"/>
  <c r="E27" i="3" l="1"/>
  <c r="F27" i="3" s="1"/>
  <c r="C31" i="3" s="1"/>
  <c r="C33" i="3" s="1"/>
  <c r="F2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箭内広樹</author>
  </authors>
  <commentList>
    <comment ref="N2" authorId="0" shapeId="0" xr:uid="{9BC402C8-CDA6-47C5-9852-506ECD4D405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基準日12/31時点の満年齢判定のため1/1に設定
</t>
        </r>
      </text>
    </comment>
    <comment ref="O2" authorId="0" shapeId="0" xr:uid="{D9F80A51-7928-4C64-B285-74876B373992}">
      <text>
        <r>
          <rPr>
            <b/>
            <sz val="9"/>
            <color indexed="81"/>
            <rFont val="MS P ゴシック"/>
            <family val="3"/>
            <charset val="128"/>
          </rPr>
          <t>3/31時点の満年齢で判定をしたため基準日を4/1に設定</t>
        </r>
      </text>
    </comment>
    <comment ref="P2" authorId="0" shapeId="0" xr:uid="{E75BAC99-165D-4987-9EB6-AD8B511E1DAC}">
      <text>
        <r>
          <rPr>
            <b/>
            <sz val="9"/>
            <color indexed="81"/>
            <rFont val="MS P ゴシック"/>
            <family val="3"/>
            <charset val="128"/>
          </rPr>
          <t>年度内に1カ月でも介護分かかる者は12カ月分で計算
⇒年度末時点40～65歳まで対象とする</t>
        </r>
      </text>
    </comment>
  </commentList>
</comments>
</file>

<file path=xl/sharedStrings.xml><?xml version="1.0" encoding="utf-8"?>
<sst xmlns="http://schemas.openxmlformats.org/spreadsheetml/2006/main" count="108" uniqueCount="77">
  <si>
    <t>給与収入</t>
    <rPh sb="0" eb="2">
      <t>キュウヨ</t>
    </rPh>
    <rPh sb="2" eb="4">
      <t>シュウニュウ</t>
    </rPh>
    <phoneticPr fontId="1"/>
  </si>
  <si>
    <t>年金収入</t>
    <rPh sb="0" eb="2">
      <t>ネンキン</t>
    </rPh>
    <rPh sb="2" eb="4">
      <t>シュウニュウ</t>
    </rPh>
    <phoneticPr fontId="1"/>
  </si>
  <si>
    <t>その他の所得</t>
    <rPh sb="2" eb="3">
      <t>タ</t>
    </rPh>
    <rPh sb="4" eb="6">
      <t>ショトク</t>
    </rPh>
    <phoneticPr fontId="1"/>
  </si>
  <si>
    <t>給与所得</t>
    <rPh sb="0" eb="2">
      <t>キュウヨ</t>
    </rPh>
    <rPh sb="2" eb="4">
      <t>ショトク</t>
    </rPh>
    <phoneticPr fontId="1"/>
  </si>
  <si>
    <t>年金所得</t>
    <rPh sb="0" eb="2">
      <t>ネンキン</t>
    </rPh>
    <rPh sb="2" eb="4">
      <t>ショトク</t>
    </rPh>
    <phoneticPr fontId="1"/>
  </si>
  <si>
    <t>生年月日</t>
    <rPh sb="0" eb="2">
      <t>セイネン</t>
    </rPh>
    <rPh sb="2" eb="4">
      <t>ガッピ</t>
    </rPh>
    <phoneticPr fontId="1"/>
  </si>
  <si>
    <t>合計所得</t>
    <rPh sb="0" eb="2">
      <t>ゴウケイ</t>
    </rPh>
    <rPh sb="2" eb="4">
      <t>ショトク</t>
    </rPh>
    <phoneticPr fontId="1"/>
  </si>
  <si>
    <t>年齢</t>
    <rPh sb="0" eb="2">
      <t>ネンレイ</t>
    </rPh>
    <phoneticPr fontId="1"/>
  </si>
  <si>
    <t>年金用年齢</t>
    <rPh sb="0" eb="2">
      <t>ネンキン</t>
    </rPh>
    <rPh sb="2" eb="3">
      <t>トクヨウ</t>
    </rPh>
    <rPh sb="3" eb="5">
      <t>ネンレイ</t>
    </rPh>
    <phoneticPr fontId="1"/>
  </si>
  <si>
    <t>年度末年齢</t>
    <rPh sb="0" eb="2">
      <t>ネンド</t>
    </rPh>
    <rPh sb="2" eb="3">
      <t>マツ</t>
    </rPh>
    <rPh sb="3" eb="5">
      <t>ネンレイ</t>
    </rPh>
    <phoneticPr fontId="1"/>
  </si>
  <si>
    <t>介護判定</t>
    <rPh sb="0" eb="2">
      <t>カイゴ</t>
    </rPh>
    <rPh sb="2" eb="4">
      <t>ハンテイ</t>
    </rPh>
    <phoneticPr fontId="1"/>
  </si>
  <si>
    <t>子ども判定</t>
    <rPh sb="0" eb="1">
      <t>コ</t>
    </rPh>
    <rPh sb="3" eb="5">
      <t>ハンテイ</t>
    </rPh>
    <phoneticPr fontId="1"/>
  </si>
  <si>
    <t>被保判定</t>
    <rPh sb="0" eb="2">
      <t>ヒホ</t>
    </rPh>
    <rPh sb="2" eb="4">
      <t>ハンテイ</t>
    </rPh>
    <phoneticPr fontId="1"/>
  </si>
  <si>
    <t>加入者①</t>
    <rPh sb="0" eb="3">
      <t>カニュウシャ</t>
    </rPh>
    <phoneticPr fontId="1"/>
  </si>
  <si>
    <t>加入者②</t>
    <rPh sb="0" eb="3">
      <t>カニュウシャ</t>
    </rPh>
    <phoneticPr fontId="1"/>
  </si>
  <si>
    <t>加入者③</t>
    <rPh sb="0" eb="3">
      <t>カニュウシャ</t>
    </rPh>
    <phoneticPr fontId="1"/>
  </si>
  <si>
    <t>加入者④</t>
    <rPh sb="0" eb="3">
      <t>カニュウシャ</t>
    </rPh>
    <phoneticPr fontId="1"/>
  </si>
  <si>
    <t>加入者⑤</t>
    <rPh sb="0" eb="3">
      <t>カニュウシャ</t>
    </rPh>
    <phoneticPr fontId="1"/>
  </si>
  <si>
    <t>加入者⑥</t>
    <rPh sb="0" eb="3">
      <t>カニュウシャ</t>
    </rPh>
    <phoneticPr fontId="1"/>
  </si>
  <si>
    <t>所得割算定基礎</t>
    <rPh sb="0" eb="2">
      <t>ショトク</t>
    </rPh>
    <rPh sb="2" eb="3">
      <t>ワリ</t>
    </rPh>
    <rPh sb="3" eb="5">
      <t>サンテイ</t>
    </rPh>
    <rPh sb="5" eb="7">
      <t>キソ</t>
    </rPh>
    <phoneticPr fontId="1"/>
  </si>
  <si>
    <t>子ども</t>
    <rPh sb="0" eb="1">
      <t>コ</t>
    </rPh>
    <phoneticPr fontId="1"/>
  </si>
  <si>
    <t>未就学判定</t>
    <rPh sb="0" eb="3">
      <t>ミシュウガク</t>
    </rPh>
    <rPh sb="3" eb="5">
      <t>ハンテイ</t>
    </rPh>
    <phoneticPr fontId="1"/>
  </si>
  <si>
    <t>年金用年齢</t>
    <rPh sb="0" eb="2">
      <t>ネンキン</t>
    </rPh>
    <rPh sb="2" eb="3">
      <t>ヨウ</t>
    </rPh>
    <rPh sb="3" eb="5">
      <t>ネンレイ</t>
    </rPh>
    <phoneticPr fontId="1"/>
  </si>
  <si>
    <t>年度末年齢</t>
    <rPh sb="0" eb="3">
      <t>ネンドマツ</t>
    </rPh>
    <rPh sb="3" eb="5">
      <t>ネンレイ</t>
    </rPh>
    <phoneticPr fontId="1"/>
  </si>
  <si>
    <t>所得割</t>
    <rPh sb="0" eb="2">
      <t>ショトク</t>
    </rPh>
    <rPh sb="2" eb="3">
      <t>ワリ</t>
    </rPh>
    <phoneticPr fontId="1"/>
  </si>
  <si>
    <t>均等割</t>
    <rPh sb="0" eb="3">
      <t>キントウワリ</t>
    </rPh>
    <phoneticPr fontId="1"/>
  </si>
  <si>
    <t>平等割</t>
    <rPh sb="0" eb="2">
      <t>ビョウドウ</t>
    </rPh>
    <rPh sb="2" eb="3">
      <t>ワリ</t>
    </rPh>
    <phoneticPr fontId="1"/>
  </si>
  <si>
    <t>18歳以上均等割</t>
    <rPh sb="2" eb="3">
      <t>サイ</t>
    </rPh>
    <rPh sb="3" eb="5">
      <t>イジョウ</t>
    </rPh>
    <rPh sb="5" eb="8">
      <t>キントウワリ</t>
    </rPh>
    <phoneticPr fontId="1"/>
  </si>
  <si>
    <t>試算結果</t>
    <rPh sb="0" eb="2">
      <t>シサン</t>
    </rPh>
    <rPh sb="2" eb="4">
      <t>ケッカ</t>
    </rPh>
    <phoneticPr fontId="1"/>
  </si>
  <si>
    <t>加入者情報入力</t>
    <rPh sb="0" eb="3">
      <t>カニュウシャ</t>
    </rPh>
    <rPh sb="3" eb="5">
      <t>ジョウホウ</t>
    </rPh>
    <rPh sb="5" eb="7">
      <t>ニュウリョク</t>
    </rPh>
    <phoneticPr fontId="1"/>
  </si>
  <si>
    <t>収入÷4（千円未満切捨て）×2.8－80,000</t>
    <rPh sb="0" eb="2">
      <t>シュウニュウ</t>
    </rPh>
    <rPh sb="5" eb="7">
      <t>センエン</t>
    </rPh>
    <rPh sb="7" eb="9">
      <t>ミマン</t>
    </rPh>
    <rPh sb="9" eb="11">
      <t>キリス</t>
    </rPh>
    <phoneticPr fontId="1"/>
  </si>
  <si>
    <t>収入÷4（千円未満切捨て）×3.2－440,000</t>
    <rPh sb="0" eb="2">
      <t>シュウニュウ</t>
    </rPh>
    <rPh sb="5" eb="7">
      <t>センエン</t>
    </rPh>
    <rPh sb="7" eb="9">
      <t>ミマン</t>
    </rPh>
    <rPh sb="9" eb="11">
      <t>キリス</t>
    </rPh>
    <phoneticPr fontId="1"/>
  </si>
  <si>
    <t>収入×0.9－1,100,000</t>
    <rPh sb="0" eb="2">
      <t>シュウニュウ</t>
    </rPh>
    <phoneticPr fontId="1"/>
  </si>
  <si>
    <t>収入－1,950,000</t>
    <rPh sb="0" eb="2">
      <t>シュウニュウ</t>
    </rPh>
    <phoneticPr fontId="1"/>
  </si>
  <si>
    <t>給与所得の計算</t>
    <rPh sb="0" eb="2">
      <t>キュウヨ</t>
    </rPh>
    <rPh sb="2" eb="4">
      <t>ショトク</t>
    </rPh>
    <rPh sb="5" eb="7">
      <t>ケイサン</t>
    </rPh>
    <phoneticPr fontId="1"/>
  </si>
  <si>
    <t>65歳未満</t>
    <rPh sb="2" eb="5">
      <t>サイミマン</t>
    </rPh>
    <phoneticPr fontId="1"/>
  </si>
  <si>
    <t>収入</t>
    <rPh sb="0" eb="2">
      <t>シュウニュウ</t>
    </rPh>
    <phoneticPr fontId="1"/>
  </si>
  <si>
    <t>所得</t>
    <rPh sb="0" eb="2">
      <t>ショトク</t>
    </rPh>
    <phoneticPr fontId="1"/>
  </si>
  <si>
    <t>収入-650000</t>
    <rPh sb="0" eb="2">
      <t>シュウニュウ</t>
    </rPh>
    <phoneticPr fontId="1"/>
  </si>
  <si>
    <t>収入－600,000</t>
    <rPh sb="0" eb="2">
      <t>シュウニュウ</t>
    </rPh>
    <phoneticPr fontId="1"/>
  </si>
  <si>
    <t>収入×0.75－275,000</t>
    <rPh sb="0" eb="2">
      <t>シュウニュウ</t>
    </rPh>
    <phoneticPr fontId="1"/>
  </si>
  <si>
    <t>収入×0.85－685,000</t>
    <rPh sb="0" eb="2">
      <t>シュウニュウ</t>
    </rPh>
    <phoneticPr fontId="1"/>
  </si>
  <si>
    <t>収入×0.95－1,455,000</t>
    <rPh sb="0" eb="2">
      <t>シュウニュウ</t>
    </rPh>
    <phoneticPr fontId="1"/>
  </si>
  <si>
    <t>収入×1,955,000</t>
    <rPh sb="0" eb="2">
      <t>シュウニュウ</t>
    </rPh>
    <phoneticPr fontId="1"/>
  </si>
  <si>
    <t>65歳以上</t>
    <rPh sb="2" eb="3">
      <t>サイ</t>
    </rPh>
    <rPh sb="3" eb="5">
      <t>イジョウ</t>
    </rPh>
    <phoneticPr fontId="1"/>
  </si>
  <si>
    <t>公的年金の雑所得の計算（当該所得以外の合計所得が10,000,000円以下の場合）</t>
    <rPh sb="0" eb="2">
      <t>コウテキ</t>
    </rPh>
    <rPh sb="2" eb="4">
      <t>ネンキン</t>
    </rPh>
    <rPh sb="5" eb="8">
      <t>ザツショトク</t>
    </rPh>
    <rPh sb="9" eb="11">
      <t>ケイサン</t>
    </rPh>
    <rPh sb="12" eb="14">
      <t>トウガイ</t>
    </rPh>
    <rPh sb="14" eb="16">
      <t>ショトク</t>
    </rPh>
    <rPh sb="16" eb="18">
      <t>イガイ</t>
    </rPh>
    <rPh sb="19" eb="21">
      <t>ゴウケイ</t>
    </rPh>
    <rPh sb="21" eb="23">
      <t>ショトク</t>
    </rPh>
    <rPh sb="34" eb="35">
      <t>エン</t>
    </rPh>
    <rPh sb="35" eb="37">
      <t>イカ</t>
    </rPh>
    <rPh sb="38" eb="40">
      <t>バアイ</t>
    </rPh>
    <phoneticPr fontId="1"/>
  </si>
  <si>
    <t>収入－1,100,000</t>
    <rPh sb="0" eb="2">
      <t>シュウニュウ</t>
    </rPh>
    <phoneticPr fontId="1"/>
  </si>
  <si>
    <t>医　療</t>
    <rPh sb="0" eb="1">
      <t>イ</t>
    </rPh>
    <rPh sb="2" eb="3">
      <t>リョウ</t>
    </rPh>
    <phoneticPr fontId="1"/>
  </si>
  <si>
    <t>後　期</t>
    <rPh sb="0" eb="1">
      <t>ノチ</t>
    </rPh>
    <rPh sb="2" eb="3">
      <t>キ</t>
    </rPh>
    <phoneticPr fontId="1"/>
  </si>
  <si>
    <t>介　護</t>
    <rPh sb="0" eb="1">
      <t>スケ</t>
    </rPh>
    <rPh sb="2" eb="3">
      <t>マモル</t>
    </rPh>
    <phoneticPr fontId="1"/>
  </si>
  <si>
    <t>平等割</t>
    <rPh sb="0" eb="1">
      <t>ヒラ</t>
    </rPh>
    <rPh sb="1" eb="2">
      <t>トウ</t>
    </rPh>
    <rPh sb="2" eb="3">
      <t>ワリ</t>
    </rPh>
    <phoneticPr fontId="1"/>
  </si>
  <si>
    <t>合　計</t>
    <rPh sb="0" eb="1">
      <t>ゴウ</t>
    </rPh>
    <rPh sb="2" eb="3">
      <t>ケイ</t>
    </rPh>
    <phoneticPr fontId="1"/>
  </si>
  <si>
    <t>所得割：所得に応じて課税</t>
    <rPh sb="0" eb="2">
      <t>ショトク</t>
    </rPh>
    <rPh sb="2" eb="3">
      <t>ワリ</t>
    </rPh>
    <rPh sb="4" eb="6">
      <t>ショトク</t>
    </rPh>
    <rPh sb="7" eb="8">
      <t>オウ</t>
    </rPh>
    <rPh sb="10" eb="12">
      <t>カゼイ</t>
    </rPh>
    <phoneticPr fontId="1"/>
  </si>
  <si>
    <t>平等割：１世帯当たりに課税</t>
    <rPh sb="0" eb="2">
      <t>ビョウドウ</t>
    </rPh>
    <rPh sb="2" eb="3">
      <t>ワリ</t>
    </rPh>
    <rPh sb="5" eb="7">
      <t>セタイ</t>
    </rPh>
    <rPh sb="7" eb="8">
      <t>ア</t>
    </rPh>
    <rPh sb="11" eb="13">
      <t>カゼイ</t>
    </rPh>
    <phoneticPr fontId="1"/>
  </si>
  <si>
    <t>介　護：40～64歳まで課税</t>
    <rPh sb="0" eb="1">
      <t>スケ</t>
    </rPh>
    <rPh sb="2" eb="3">
      <t>マモル</t>
    </rPh>
    <rPh sb="9" eb="10">
      <t>サイ</t>
    </rPh>
    <rPh sb="12" eb="14">
      <t>カゼイ</t>
    </rPh>
    <phoneticPr fontId="1"/>
  </si>
  <si>
    <t>子ども：18歳以上に課税</t>
    <rPh sb="0" eb="1">
      <t>コ</t>
    </rPh>
    <rPh sb="6" eb="7">
      <t>サイ</t>
    </rPh>
    <rPh sb="7" eb="9">
      <t>イジョウ</t>
    </rPh>
    <rPh sb="10" eb="12">
      <t>カゼイ</t>
    </rPh>
    <phoneticPr fontId="1"/>
  </si>
  <si>
    <t>項目</t>
    <rPh sb="0" eb="2">
      <t>コウモク</t>
    </rPh>
    <phoneticPr fontId="1"/>
  </si>
  <si>
    <t>基準日</t>
    <rPh sb="0" eb="3">
      <t>キジュンビ</t>
    </rPh>
    <phoneticPr fontId="1"/>
  </si>
  <si>
    <t>～</t>
    <phoneticPr fontId="1"/>
  </si>
  <si>
    <t>賦課限度額</t>
    <rPh sb="0" eb="2">
      <t>フカ</t>
    </rPh>
    <rPh sb="2" eb="4">
      <t>ゲンド</t>
    </rPh>
    <rPh sb="4" eb="5">
      <t>ガク</t>
    </rPh>
    <phoneticPr fontId="1"/>
  </si>
  <si>
    <t>年間課税額</t>
    <rPh sb="0" eb="2">
      <t>ネンカン</t>
    </rPh>
    <rPh sb="2" eb="5">
      <t>カゼイガク</t>
    </rPh>
    <phoneticPr fontId="1"/>
  </si>
  <si>
    <t>円</t>
    <rPh sb="0" eb="1">
      <t>エン</t>
    </rPh>
    <phoneticPr fontId="1"/>
  </si>
  <si>
    <t>世帯合計</t>
    <rPh sb="0" eb="2">
      <t>セタイ</t>
    </rPh>
    <rPh sb="2" eb="3">
      <t>ゴウ</t>
    </rPh>
    <rPh sb="3" eb="4">
      <t>ケイ</t>
    </rPh>
    <phoneticPr fontId="1"/>
  </si>
  <si>
    <t>※賦課限度額に達している場合、加入者合計額の計と世帯合計額が一致しない場合があります。</t>
    <rPh sb="22" eb="23">
      <t>ケイ</t>
    </rPh>
    <rPh sb="24" eb="26">
      <t>セタイ</t>
    </rPh>
    <rPh sb="26" eb="28">
      <t>ゴウケイ</t>
    </rPh>
    <rPh sb="28" eb="29">
      <t>ガク</t>
    </rPh>
    <phoneticPr fontId="1"/>
  </si>
  <si>
    <t>※実際の税額は100円未満の端数がでないよう調整されます。</t>
    <rPh sb="1" eb="3">
      <t>ジッサイ</t>
    </rPh>
    <rPh sb="4" eb="6">
      <t>ゼイガク</t>
    </rPh>
    <rPh sb="10" eb="11">
      <t>エン</t>
    </rPh>
    <rPh sb="11" eb="13">
      <t>ミマン</t>
    </rPh>
    <rPh sb="14" eb="16">
      <t>ハスウ</t>
    </rPh>
    <rPh sb="22" eb="24">
      <t>チョウセイ</t>
    </rPh>
    <phoneticPr fontId="1"/>
  </si>
  <si>
    <t>※年度初めから加入している方は、７月から翌年２月までの８回の納期で納付します。</t>
    <rPh sb="1" eb="3">
      <t>ネンド</t>
    </rPh>
    <rPh sb="3" eb="4">
      <t>ハジ</t>
    </rPh>
    <rPh sb="7" eb="9">
      <t>カニュウ</t>
    </rPh>
    <rPh sb="13" eb="14">
      <t>カタ</t>
    </rPh>
    <rPh sb="17" eb="18">
      <t>ガツ</t>
    </rPh>
    <rPh sb="20" eb="22">
      <t>ヨクトシ</t>
    </rPh>
    <rPh sb="23" eb="24">
      <t>ガツ</t>
    </rPh>
    <rPh sb="28" eb="29">
      <t>カイ</t>
    </rPh>
    <rPh sb="30" eb="32">
      <t>ノウキ</t>
    </rPh>
    <rPh sb="33" eb="35">
      <t>ノウフ</t>
    </rPh>
    <phoneticPr fontId="1"/>
  </si>
  <si>
    <t>※年度途中から加入した方は、加入月以降に残っている納期回数で納付します。</t>
    <rPh sb="1" eb="3">
      <t>ネンド</t>
    </rPh>
    <rPh sb="3" eb="5">
      <t>トチュウ</t>
    </rPh>
    <rPh sb="7" eb="9">
      <t>カニュウ</t>
    </rPh>
    <rPh sb="11" eb="12">
      <t>カタ</t>
    </rPh>
    <rPh sb="14" eb="16">
      <t>カニュウ</t>
    </rPh>
    <rPh sb="16" eb="17">
      <t>ツキ</t>
    </rPh>
    <rPh sb="17" eb="19">
      <t>イコウ</t>
    </rPh>
    <rPh sb="20" eb="21">
      <t>ノコ</t>
    </rPh>
    <rPh sb="25" eb="27">
      <t>ノウキ</t>
    </rPh>
    <rPh sb="27" eb="29">
      <t>カイスウ</t>
    </rPh>
    <rPh sb="30" eb="32">
      <t>ノウフ</t>
    </rPh>
    <phoneticPr fontId="1"/>
  </si>
  <si>
    <t>１カ月当たり課税額</t>
    <rPh sb="2" eb="3">
      <t>ツキ</t>
    </rPh>
    <rPh sb="3" eb="4">
      <t>ア</t>
    </rPh>
    <rPh sb="6" eb="9">
      <t>カゼイガク</t>
    </rPh>
    <phoneticPr fontId="1"/>
  </si>
  <si>
    <t>例</t>
    <rPh sb="0" eb="1">
      <t>レイ</t>
    </rPh>
    <phoneticPr fontId="1"/>
  </si>
  <si>
    <t>均等割：１人当たりに課税</t>
    <rPh sb="0" eb="3">
      <t>キントウワリ</t>
    </rPh>
    <rPh sb="5" eb="6">
      <t>ニン</t>
    </rPh>
    <rPh sb="6" eb="7">
      <t>ア</t>
    </rPh>
    <rPh sb="10" eb="12">
      <t>カゼイ</t>
    </rPh>
    <phoneticPr fontId="1"/>
  </si>
  <si>
    <t>医療分</t>
    <rPh sb="0" eb="2">
      <t>イリョウ</t>
    </rPh>
    <rPh sb="2" eb="3">
      <t>ブン</t>
    </rPh>
    <phoneticPr fontId="1"/>
  </si>
  <si>
    <t>介護分</t>
    <rPh sb="0" eb="2">
      <t>カイゴ</t>
    </rPh>
    <rPh sb="2" eb="3">
      <t>ブン</t>
    </rPh>
    <phoneticPr fontId="1"/>
  </si>
  <si>
    <t>後期高齢者
支援金分</t>
    <rPh sb="0" eb="2">
      <t>コウキ</t>
    </rPh>
    <rPh sb="2" eb="5">
      <t>コウレイシャ</t>
    </rPh>
    <rPh sb="6" eb="8">
      <t>シエン</t>
    </rPh>
    <rPh sb="8" eb="9">
      <t>キン</t>
    </rPh>
    <rPh sb="9" eb="10">
      <t>ブン</t>
    </rPh>
    <phoneticPr fontId="1"/>
  </si>
  <si>
    <t>子ども子育て
支援金分</t>
    <rPh sb="0" eb="1">
      <t>コ</t>
    </rPh>
    <rPh sb="3" eb="5">
      <t>コソダ</t>
    </rPh>
    <rPh sb="7" eb="9">
      <t>シエン</t>
    </rPh>
    <rPh sb="9" eb="10">
      <t>キン</t>
    </rPh>
    <rPh sb="10" eb="11">
      <t>ブン</t>
    </rPh>
    <phoneticPr fontId="1"/>
  </si>
  <si>
    <t>限度額：課税の上限額</t>
    <rPh sb="0" eb="2">
      <t>ゲンド</t>
    </rPh>
    <rPh sb="2" eb="3">
      <t>ガク</t>
    </rPh>
    <rPh sb="4" eb="6">
      <t>カゼイ</t>
    </rPh>
    <rPh sb="7" eb="10">
      <t>ジョウゲンガク</t>
    </rPh>
    <phoneticPr fontId="1"/>
  </si>
  <si>
    <r>
      <t>令和８年度税率</t>
    </r>
    <r>
      <rPr>
        <sz val="11"/>
        <color theme="1"/>
        <rFont val="游ゴシック"/>
        <family val="3"/>
        <charset val="128"/>
      </rPr>
      <t>（年度によって税率が変更することがあります）</t>
    </r>
    <rPh sb="0" eb="2">
      <t>レイワ</t>
    </rPh>
    <rPh sb="3" eb="5">
      <t>ネンド</t>
    </rPh>
    <rPh sb="5" eb="7">
      <t>ゼイリツ</t>
    </rPh>
    <rPh sb="8" eb="10">
      <t>ネンド</t>
    </rPh>
    <rPh sb="14" eb="16">
      <t>ゼイリツ</t>
    </rPh>
    <rPh sb="17" eb="19">
      <t>ヘンコウ</t>
    </rPh>
    <phoneticPr fontId="1"/>
  </si>
  <si>
    <t>※納期に分けて納付しますので、納税通知書の期割額と１カ月当たりの課税額は異なる場合があります。</t>
    <rPh sb="1" eb="3">
      <t>ノウキ</t>
    </rPh>
    <rPh sb="4" eb="5">
      <t>ワ</t>
    </rPh>
    <rPh sb="7" eb="9">
      <t>ノウフ</t>
    </rPh>
    <rPh sb="15" eb="17">
      <t>ノウゼイ</t>
    </rPh>
    <rPh sb="17" eb="20">
      <t>ツウチショ</t>
    </rPh>
    <rPh sb="21" eb="22">
      <t>キ</t>
    </rPh>
    <rPh sb="22" eb="23">
      <t>ワリ</t>
    </rPh>
    <rPh sb="23" eb="24">
      <t>ガク</t>
    </rPh>
    <rPh sb="25" eb="28">
      <t>イッカゲツ</t>
    </rPh>
    <rPh sb="28" eb="29">
      <t>ア</t>
    </rPh>
    <rPh sb="32" eb="35">
      <t>カゼイガク</t>
    </rPh>
    <rPh sb="36" eb="37">
      <t>コト</t>
    </rPh>
    <rPh sb="39" eb="41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</si>
</sst>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e\.m\.d;@"/>
  </numFmts>
  <fonts count="13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游ゴシック"/>
      <family val="2"/>
      <charset val="128"/>
    </font>
    <font>
      <b/>
      <sz val="9"/>
      <color indexed="81"/>
      <name val="MS P ゴシック"/>
      <family val="3"/>
      <charset val="128"/>
    </font>
    <font>
      <sz val="10"/>
      <color theme="1"/>
      <name val="游ゴシック"/>
      <family val="2"/>
      <charset val="128"/>
    </font>
    <font>
      <sz val="14"/>
      <color theme="1"/>
      <name val="游ゴシック"/>
      <family val="2"/>
      <charset val="128"/>
    </font>
    <font>
      <sz val="1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8"/>
      <color theme="1"/>
      <name val="游ゴシック"/>
      <family val="2"/>
      <charset val="128"/>
    </font>
    <font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38" fontId="0" fillId="0" borderId="0" xfId="1" applyFont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57" fontId="0" fillId="0" borderId="0" xfId="0" applyNumberFormat="1" applyAlignment="1">
      <alignment vertical="center" shrinkToFit="1"/>
    </xf>
    <xf numFmtId="38" fontId="0" fillId="0" borderId="0" xfId="1" applyFont="1" applyAlignment="1">
      <alignment vertical="center" shrinkToFit="1"/>
    </xf>
    <xf numFmtId="38" fontId="0" fillId="0" borderId="0" xfId="0" applyNumberFormat="1" applyAlignment="1">
      <alignment vertical="center" shrinkToFit="1"/>
    </xf>
    <xf numFmtId="0" fontId="0" fillId="0" borderId="1" xfId="0" applyBorder="1" applyAlignment="1">
      <alignment vertical="center" shrinkToFit="1"/>
    </xf>
    <xf numFmtId="38" fontId="0" fillId="0" borderId="1" xfId="1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38" fontId="0" fillId="0" borderId="1" xfId="0" applyNumberForma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7" xfId="0" applyBorder="1" applyAlignment="1">
      <alignment horizontal="right" vertical="center" shrinkToFit="1"/>
    </xf>
    <xf numFmtId="3" fontId="0" fillId="0" borderId="8" xfId="0" applyNumberForma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3" fontId="0" fillId="0" borderId="8" xfId="0" applyNumberFormat="1" applyBorder="1" applyAlignment="1">
      <alignment horizontal="right" vertical="center" shrinkToFit="1"/>
    </xf>
    <xf numFmtId="3" fontId="0" fillId="0" borderId="7" xfId="0" applyNumberFormat="1" applyBorder="1" applyAlignment="1">
      <alignment horizontal="right" vertical="center" shrinkToFit="1"/>
    </xf>
    <xf numFmtId="0" fontId="0" fillId="0" borderId="0" xfId="0" applyAlignment="1">
      <alignment horizontal="left" vertical="center" indent="1"/>
    </xf>
    <xf numFmtId="57" fontId="0" fillId="3" borderId="1" xfId="0" applyNumberFormat="1" applyFill="1" applyBorder="1" applyAlignment="1" applyProtection="1">
      <alignment vertical="center" shrinkToFit="1"/>
      <protection locked="0"/>
    </xf>
    <xf numFmtId="38" fontId="0" fillId="3" borderId="1" xfId="1" applyFont="1" applyFill="1" applyBorder="1" applyAlignment="1" applyProtection="1">
      <alignment vertical="center" shrinkToFit="1"/>
      <protection locked="0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left" vertical="center" indent="1" shrinkToFit="1"/>
    </xf>
    <xf numFmtId="3" fontId="0" fillId="0" borderId="0" xfId="0" applyNumberFormat="1" applyFont="1" applyBorder="1" applyAlignment="1">
      <alignment horizontal="left" vertical="center" indent="1" shrinkToFit="1"/>
    </xf>
    <xf numFmtId="0" fontId="0" fillId="0" borderId="0" xfId="0" applyBorder="1" applyAlignment="1">
      <alignment horizontal="left" vertical="center" indent="1"/>
    </xf>
    <xf numFmtId="3" fontId="0" fillId="0" borderId="9" xfId="0" applyNumberFormat="1" applyBorder="1" applyAlignment="1">
      <alignment horizontal="center" vertical="center" shrinkToFit="1"/>
    </xf>
    <xf numFmtId="0" fontId="0" fillId="0" borderId="0" xfId="0" applyAlignment="1">
      <alignment horizontal="left" wrapText="1"/>
    </xf>
    <xf numFmtId="0" fontId="0" fillId="0" borderId="0" xfId="0" applyAlignment="1"/>
    <xf numFmtId="38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shrinkToFit="1"/>
    </xf>
    <xf numFmtId="57" fontId="0" fillId="0" borderId="1" xfId="0" applyNumberFormat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0" fontId="0" fillId="0" borderId="1" xfId="0" applyNumberFormat="1" applyBorder="1" applyAlignment="1">
      <alignment horizontal="right" vertical="center" indent="1"/>
    </xf>
    <xf numFmtId="38" fontId="0" fillId="0" borderId="1" xfId="1" applyFont="1" applyBorder="1" applyAlignment="1">
      <alignment horizontal="right" vertical="center" indent="1"/>
    </xf>
    <xf numFmtId="38" fontId="0" fillId="0" borderId="2" xfId="1" applyFont="1" applyBorder="1" applyAlignment="1">
      <alignment horizontal="right" vertical="center" indent="1" shrinkToFit="1"/>
    </xf>
    <xf numFmtId="3" fontId="0" fillId="0" borderId="1" xfId="0" applyNumberFormat="1" applyBorder="1" applyAlignment="1">
      <alignment horizontal="right" vertical="center" indent="1" shrinkToFit="1"/>
    </xf>
    <xf numFmtId="38" fontId="0" fillId="0" borderId="1" xfId="1" applyFont="1" applyBorder="1" applyAlignment="1">
      <alignment horizontal="right" vertical="center" indent="1" shrinkToFit="1"/>
    </xf>
    <xf numFmtId="38" fontId="0" fillId="0" borderId="1" xfId="1" applyFont="1" applyBorder="1" applyAlignment="1">
      <alignment horizontal="right" vertical="center" shrinkToFit="1"/>
    </xf>
    <xf numFmtId="38" fontId="0" fillId="0" borderId="4" xfId="1" applyFont="1" applyBorder="1" applyAlignment="1">
      <alignment horizontal="right" vertical="center" shrinkToFit="1"/>
    </xf>
    <xf numFmtId="38" fontId="0" fillId="0" borderId="6" xfId="0" applyNumberFormat="1" applyBorder="1" applyAlignment="1">
      <alignment horizontal="right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8" fontId="10" fillId="2" borderId="3" xfId="0" applyNumberFormat="1" applyFont="1" applyFill="1" applyBorder="1" applyAlignment="1">
      <alignment horizontal="right" vertical="center" shrinkToFit="1"/>
    </xf>
    <xf numFmtId="57" fontId="0" fillId="0" borderId="1" xfId="0" applyNumberFormat="1" applyFill="1" applyBorder="1" applyAlignment="1" applyProtection="1">
      <alignment vertical="center" shrinkToFit="1"/>
    </xf>
    <xf numFmtId="38" fontId="0" fillId="0" borderId="1" xfId="1" applyFont="1" applyFill="1" applyBorder="1" applyAlignment="1" applyProtection="1">
      <alignment vertical="center" shrinkToFit="1"/>
    </xf>
    <xf numFmtId="0" fontId="1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indent="1" shrinkToFit="1"/>
    </xf>
    <xf numFmtId="3" fontId="0" fillId="0" borderId="1" xfId="0" applyNumberFormat="1" applyFont="1" applyBorder="1" applyAlignment="1">
      <alignment horizontal="left" vertical="center" indent="1" shrinkToFit="1"/>
    </xf>
    <xf numFmtId="0" fontId="0" fillId="0" borderId="1" xfId="0" applyBorder="1" applyAlignment="1">
      <alignment horizontal="left" vertical="center" indent="1"/>
    </xf>
    <xf numFmtId="0" fontId="9" fillId="0" borderId="11" xfId="0" applyFont="1" applyBorder="1" applyAlignment="1">
      <alignment horizontal="distributed" vertical="center" indent="1" shrinkToFit="1"/>
    </xf>
    <xf numFmtId="0" fontId="9" fillId="0" borderId="12" xfId="0" applyFont="1" applyBorder="1" applyAlignment="1">
      <alignment horizontal="distributed" vertical="center" indent="1" shrinkToFit="1"/>
    </xf>
    <xf numFmtId="0" fontId="9" fillId="0" borderId="13" xfId="0" applyFont="1" applyBorder="1" applyAlignment="1">
      <alignment horizontal="distributed" vertical="center" indent="1" shrinkToFit="1"/>
    </xf>
    <xf numFmtId="0" fontId="9" fillId="0" borderId="15" xfId="0" applyFont="1" applyBorder="1" applyAlignment="1">
      <alignment horizontal="distributed" vertical="center" indent="1" shrinkToFit="1"/>
    </xf>
    <xf numFmtId="38" fontId="8" fillId="2" borderId="10" xfId="1" applyFont="1" applyFill="1" applyBorder="1" applyAlignment="1">
      <alignment horizontal="right" vertical="center" indent="3" shrinkToFit="1"/>
    </xf>
    <xf numFmtId="38" fontId="8" fillId="2" borderId="14" xfId="1" applyFont="1" applyFill="1" applyBorder="1" applyAlignment="1">
      <alignment horizontal="right" vertical="center" indent="3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38" fontId="8" fillId="2" borderId="10" xfId="0" applyNumberFormat="1" applyFont="1" applyFill="1" applyBorder="1" applyAlignment="1">
      <alignment horizontal="right" vertical="center" indent="3" shrinkToFit="1"/>
    </xf>
    <xf numFmtId="0" fontId="8" fillId="2" borderId="10" xfId="0" applyFont="1" applyFill="1" applyBorder="1" applyAlignment="1">
      <alignment horizontal="right" vertical="center" indent="3" shrinkToFit="1"/>
    </xf>
    <xf numFmtId="0" fontId="8" fillId="2" borderId="14" xfId="0" applyFont="1" applyFill="1" applyBorder="1" applyAlignment="1">
      <alignment horizontal="right" vertical="center" indent="3" shrinkToFit="1"/>
    </xf>
  </cellXfs>
  <cellStyles count="2">
    <cellStyle name="桁区切り" xfId="1" builtinId="6"/>
    <cellStyle name="標準" xfId="0" builtinId="0"/>
  </cellStyles>
  <dxfs count="1">
    <dxf>
      <font>
        <color rgb="FF9C0006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85726</xdr:colOff>
      <xdr:row>29</xdr:row>
      <xdr:rowOff>57150</xdr:rowOff>
    </xdr:from>
    <xdr:to>
      <xdr:col>8</xdr:col>
      <xdr:colOff>409576</xdr:colOff>
      <xdr:row>34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878E4E0-8655-4075-9F0B-5A0BACFCF9DF}"/>
            </a:ext>
          </a:extLst>
        </xdr:cNvPr>
        <xdr:cNvSpPr txBox="1"/>
      </xdr:nvSpPr>
      <xdr:spPr>
        <a:xfrm>
          <a:off x="4371976" y="9534525"/>
          <a:ext cx="2895600" cy="10382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400" b="1">
              <a:solidFill>
                <a:schemeClr val="tx1"/>
              </a:solidFill>
            </a:rPr>
            <a:t>あくまで試算ですので、参考までにご利用ください。実際の税額は納税通知書でご確認ください。</a:t>
          </a:r>
        </a:p>
      </xdr:txBody>
    </xdr:sp>
    <xdr:clientData/>
  </xdr:twoCellAnchor>
  <xdr:twoCellAnchor>
    <xdr:from>
      <xdr:col>23</xdr:col>
      <xdr:colOff>228599</xdr:colOff>
      <xdr:row>1</xdr:row>
      <xdr:rowOff>123825</xdr:rowOff>
    </xdr:from>
    <xdr:to>
      <xdr:col>36</xdr:col>
      <xdr:colOff>304799</xdr:colOff>
      <xdr:row>28</xdr:row>
      <xdr:rowOff>200025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11C97FCE-0280-48FF-855F-6C88ED384329}"/>
            </a:ext>
          </a:extLst>
        </xdr:cNvPr>
        <xdr:cNvGrpSpPr/>
      </xdr:nvGrpSpPr>
      <xdr:grpSpPr>
        <a:xfrm>
          <a:off x="7848599" y="457200"/>
          <a:ext cx="8991600" cy="8982075"/>
          <a:chOff x="16584705" y="-438150"/>
          <a:chExt cx="9837869" cy="8982075"/>
        </a:xfrm>
      </xdr:grpSpPr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8991337F-51C7-4731-964C-AA3882D96586}"/>
              </a:ext>
            </a:extLst>
          </xdr:cNvPr>
          <xdr:cNvSpPr txBox="1"/>
        </xdr:nvSpPr>
        <xdr:spPr>
          <a:xfrm>
            <a:off x="16584705" y="-438150"/>
            <a:ext cx="9837869" cy="8982075"/>
          </a:xfrm>
          <a:prstGeom prst="rect">
            <a:avLst/>
          </a:prstGeom>
          <a:solidFill>
            <a:schemeClr val="lt1"/>
          </a:solidFill>
          <a:ln w="762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200"/>
          </a:p>
          <a:p>
            <a:r>
              <a:rPr kumimoji="1" lang="ja-JP" altLang="en-US" sz="1600" b="1">
                <a:solidFill>
                  <a:srgbClr val="FF0000"/>
                </a:solidFill>
              </a:rPr>
              <a:t>　田村市国民健康保険税試算シートの利用について</a:t>
            </a:r>
            <a:endParaRPr kumimoji="1" lang="en-US" altLang="ja-JP" sz="1400" b="1">
              <a:solidFill>
                <a:srgbClr val="FF0000"/>
              </a:solidFill>
            </a:endParaRPr>
          </a:p>
          <a:p>
            <a:r>
              <a:rPr kumimoji="1" lang="ja-JP" altLang="en-US" sz="1200" b="1">
                <a:solidFill>
                  <a:srgbClr val="FF0000"/>
                </a:solidFill>
              </a:rPr>
              <a:t>　　ご利用にあたっては、次の事項についてあらかじめご了承ください。</a:t>
            </a:r>
            <a:endParaRPr kumimoji="1" lang="en-US" altLang="ja-JP" sz="1200" b="1">
              <a:solidFill>
                <a:srgbClr val="FF0000"/>
              </a:solidFill>
            </a:endParaRPr>
          </a:p>
          <a:p>
            <a:r>
              <a:rPr kumimoji="1" lang="ja-JP" altLang="en-US" sz="1200" b="1">
                <a:solidFill>
                  <a:srgbClr val="FF0000"/>
                </a:solidFill>
              </a:rPr>
              <a:t>　　●参考までに試算するためのものであり、実際の税額と異なることがあります。</a:t>
            </a:r>
            <a:endParaRPr kumimoji="1" lang="en-US" altLang="ja-JP" sz="1200" b="1">
              <a:solidFill>
                <a:srgbClr val="FF0000"/>
              </a:solidFill>
            </a:endParaRPr>
          </a:p>
          <a:p>
            <a:r>
              <a:rPr kumimoji="1" lang="ja-JP" altLang="en-US" sz="1200" b="1">
                <a:solidFill>
                  <a:srgbClr val="FF0000"/>
                </a:solidFill>
              </a:rPr>
              <a:t>　　●令和８年度の税率で計算しています。税率は年度によって変更することがあります。</a:t>
            </a:r>
            <a:endParaRPr kumimoji="1" lang="en-US" altLang="ja-JP" sz="1200" b="1">
              <a:solidFill>
                <a:srgbClr val="FF0000"/>
              </a:solidFill>
            </a:endParaRPr>
          </a:p>
          <a:p>
            <a:r>
              <a:rPr kumimoji="1" lang="ja-JP" altLang="en-US" sz="1200" b="1">
                <a:solidFill>
                  <a:srgbClr val="FF0000"/>
                </a:solidFill>
              </a:rPr>
              <a:t>　　●低所得世帯にかかる軽減は計算されません。（実際の税額は世帯の所得に応じた軽減措置があります。）</a:t>
            </a:r>
            <a:endParaRPr kumimoji="1" lang="en-US" altLang="ja-JP" sz="1200" b="1">
              <a:solidFill>
                <a:srgbClr val="FF0000"/>
              </a:solidFill>
            </a:endParaRPr>
          </a:p>
          <a:p>
            <a:r>
              <a:rPr kumimoji="1" lang="ja-JP" altLang="en-US" sz="1200" b="1">
                <a:solidFill>
                  <a:srgbClr val="FF0000"/>
                </a:solidFill>
              </a:rPr>
              <a:t>　　●介護分は年額で計算されます。（実際の税額は</a:t>
            </a:r>
            <a:r>
              <a:rPr kumimoji="1" lang="en-US" altLang="ja-JP" sz="1200" b="1">
                <a:solidFill>
                  <a:srgbClr val="FF0000"/>
                </a:solidFill>
              </a:rPr>
              <a:t>40</a:t>
            </a:r>
            <a:r>
              <a:rPr kumimoji="1" lang="ja-JP" altLang="en-US" sz="1200" b="1">
                <a:solidFill>
                  <a:srgbClr val="FF0000"/>
                </a:solidFill>
              </a:rPr>
              <a:t>歳・</a:t>
            </a:r>
            <a:r>
              <a:rPr kumimoji="1" lang="en-US" altLang="ja-JP" sz="1200" b="1">
                <a:solidFill>
                  <a:srgbClr val="FF0000"/>
                </a:solidFill>
              </a:rPr>
              <a:t>65</a:t>
            </a:r>
            <a:r>
              <a:rPr kumimoji="1" lang="ja-JP" altLang="en-US" sz="1200" b="1">
                <a:solidFill>
                  <a:srgbClr val="FF0000"/>
                </a:solidFill>
              </a:rPr>
              <a:t>歳の年齢到達月によって月割で課税されます。）</a:t>
            </a:r>
            <a:endParaRPr kumimoji="1" lang="en-US" altLang="ja-JP" sz="1200" b="1">
              <a:solidFill>
                <a:srgbClr val="FF0000"/>
              </a:solidFill>
            </a:endParaRPr>
          </a:p>
          <a:p>
            <a:r>
              <a:rPr kumimoji="1" lang="ja-JP" altLang="en-US" sz="1200" b="1">
                <a:solidFill>
                  <a:srgbClr val="FF0000"/>
                </a:solidFill>
              </a:rPr>
              <a:t>　　●年度途中から加入の場合の課税額は、「試算結果１カ月当たり課税額</a:t>
            </a:r>
            <a:r>
              <a:rPr kumimoji="1" lang="en-US" altLang="ja-JP" sz="1200" b="1">
                <a:solidFill>
                  <a:srgbClr val="FF0000"/>
                </a:solidFill>
              </a:rPr>
              <a:t>×</a:t>
            </a:r>
            <a:r>
              <a:rPr kumimoji="1" lang="ja-JP" altLang="en-US" sz="1200" b="1">
                <a:solidFill>
                  <a:srgbClr val="FF0000"/>
                </a:solidFill>
              </a:rPr>
              <a:t>加入月数」で計算できます。</a:t>
            </a:r>
            <a:endParaRPr kumimoji="1" lang="en-US" altLang="ja-JP" sz="1200" b="1">
              <a:solidFill>
                <a:srgbClr val="FF0000"/>
              </a:solidFill>
            </a:endParaRPr>
          </a:p>
          <a:p>
            <a:endParaRPr kumimoji="1" lang="en-US" altLang="ja-JP" sz="1200"/>
          </a:p>
          <a:p>
            <a:r>
              <a:rPr kumimoji="1" lang="ja-JP" altLang="en-US" sz="1600" b="1">
                <a:solidFill>
                  <a:schemeClr val="tx1"/>
                </a:solidFill>
              </a:rPr>
              <a:t>　入力方法</a:t>
            </a:r>
            <a:endParaRPr kumimoji="1" lang="en-US" altLang="ja-JP" sz="1600" b="1">
              <a:solidFill>
                <a:schemeClr val="tx1"/>
              </a:solidFill>
            </a:endParaRPr>
          </a:p>
          <a:p>
            <a:r>
              <a:rPr kumimoji="1" lang="ja-JP" altLang="en-US" sz="1200" u="none"/>
              <a:t>　　</a:t>
            </a:r>
            <a:r>
              <a:rPr kumimoji="1" lang="ja-JP" altLang="en-US" sz="1200" u="sng"/>
              <a:t>加入者情報入力欄に国保に加入する方全員（同世帯で既に加入している方を含む）の情報</a:t>
            </a:r>
            <a:r>
              <a:rPr kumimoji="1" lang="ja-JP" altLang="en-US" sz="1200"/>
              <a:t>を次のように入力してください。</a:t>
            </a:r>
            <a:endParaRPr kumimoji="1" lang="en-US" altLang="ja-JP" sz="1200"/>
          </a:p>
          <a:p>
            <a:r>
              <a:rPr kumimoji="1" lang="ja-JP" altLang="en-US" sz="1200"/>
              <a:t>　　</a:t>
            </a:r>
            <a:r>
              <a:rPr kumimoji="1" lang="en-US" altLang="ja-JP" sz="1200">
                <a:solidFill>
                  <a:srgbClr val="FF0000"/>
                </a:solidFill>
              </a:rPr>
              <a:t>※</a:t>
            </a:r>
            <a:r>
              <a:rPr kumimoji="1" lang="ja-JP" altLang="en-US" sz="1200">
                <a:solidFill>
                  <a:srgbClr val="FF0000"/>
                </a:solidFill>
              </a:rPr>
              <a:t>入力箇所は水色のセルのみです。入力箇所以外の入力、編集等はしないでください。</a:t>
            </a:r>
            <a:endParaRPr kumimoji="1" lang="en-US" altLang="ja-JP" sz="1200">
              <a:solidFill>
                <a:srgbClr val="FF0000"/>
              </a:solidFill>
            </a:endParaRPr>
          </a:p>
          <a:p>
            <a:r>
              <a:rPr kumimoji="1" lang="ja-JP" altLang="en-US" sz="1200"/>
              <a:t>　　①生年月日を入力してください。</a:t>
            </a:r>
            <a:endParaRPr kumimoji="1" lang="en-US" altLang="ja-JP" sz="1200"/>
          </a:p>
          <a:p>
            <a:r>
              <a:rPr kumimoji="1" lang="ja-JP" altLang="en-US" sz="1200"/>
              <a:t>　　②給与</a:t>
            </a:r>
            <a:r>
              <a:rPr kumimoji="1" lang="ja-JP" altLang="en-US" sz="1200" u="sng">
                <a:solidFill>
                  <a:srgbClr val="FF0000"/>
                </a:solidFill>
              </a:rPr>
              <a:t>収入</a:t>
            </a:r>
            <a:r>
              <a:rPr kumimoji="1" lang="ja-JP" altLang="en-US" sz="1200" u="none">
                <a:solidFill>
                  <a:schemeClr val="dk1"/>
                </a:solidFill>
              </a:rPr>
              <a:t>・</a:t>
            </a:r>
            <a:r>
              <a:rPr kumimoji="1" lang="ja-JP" altLang="en-US" sz="1200"/>
              <a:t>年金</a:t>
            </a:r>
            <a:r>
              <a:rPr kumimoji="1" lang="ja-JP" altLang="en-US" sz="1200" u="sng">
                <a:solidFill>
                  <a:srgbClr val="FF0000"/>
                </a:solidFill>
              </a:rPr>
              <a:t>収入</a:t>
            </a:r>
            <a:r>
              <a:rPr kumimoji="1" lang="ja-JP" altLang="en-US" sz="1200" u="none">
                <a:solidFill>
                  <a:schemeClr val="tx1"/>
                </a:solidFill>
              </a:rPr>
              <a:t>・</a:t>
            </a:r>
            <a:r>
              <a:rPr kumimoji="1" lang="ja-JP" altLang="en-US" sz="1200"/>
              <a:t>その他の</a:t>
            </a:r>
            <a:r>
              <a:rPr kumimoji="1" lang="ja-JP" altLang="en-US" sz="1200" u="sng">
                <a:solidFill>
                  <a:srgbClr val="FF0000"/>
                </a:solidFill>
              </a:rPr>
              <a:t>所得</a:t>
            </a:r>
            <a:r>
              <a:rPr kumimoji="1" lang="ja-JP" altLang="en-US" sz="1200">
                <a:solidFill>
                  <a:sysClr val="windowText" lastClr="000000"/>
                </a:solidFill>
              </a:rPr>
              <a:t>（給与所得、年金所得以外の合計所得額）</a:t>
            </a:r>
            <a:r>
              <a:rPr kumimoji="1" lang="ja-JP" altLang="en-US" sz="1200"/>
              <a:t>をそれぞれ入力してください。</a:t>
            </a:r>
            <a:endParaRPr kumimoji="1" lang="en-US" altLang="ja-JP" sz="1200"/>
          </a:p>
          <a:p>
            <a:r>
              <a:rPr kumimoji="1" lang="ja-JP" altLang="en-US" sz="1200"/>
              <a:t>　　　</a:t>
            </a:r>
            <a:r>
              <a:rPr kumimoji="1" lang="en-US" altLang="ja-JP" sz="1200"/>
              <a:t>※</a:t>
            </a:r>
            <a:r>
              <a:rPr kumimoji="1" lang="ja-JP" altLang="en-US" sz="1200"/>
              <a:t>収入と所得の違いに注意してください。</a:t>
            </a:r>
            <a:endParaRPr kumimoji="1" lang="en-US" altLang="ja-JP" sz="1200"/>
          </a:p>
          <a:p>
            <a:r>
              <a:rPr kumimoji="1" lang="ja-JP" altLang="en-US" sz="1200"/>
              <a:t>　　③給与所得、年金所得、合計所得、年齢が計算されますので、誤りがないか確認してください。　</a:t>
            </a:r>
            <a:endParaRPr kumimoji="1" lang="en-US" altLang="ja-JP" sz="1200"/>
          </a:p>
          <a:p>
            <a:r>
              <a:rPr kumimoji="1" lang="ja-JP" altLang="en-US" sz="1200"/>
              <a:t>　　④試算結果を確認してください。</a:t>
            </a:r>
            <a:endParaRPr kumimoji="1" lang="en-US" altLang="ja-JP" sz="1200"/>
          </a:p>
          <a:p>
            <a:r>
              <a:rPr kumimoji="1" lang="ja-JP" altLang="en-US" sz="1200"/>
              <a:t>　　　</a:t>
            </a:r>
            <a:r>
              <a:rPr kumimoji="1" lang="en-US" altLang="ja-JP" sz="1200"/>
              <a:t>※</a:t>
            </a:r>
            <a:r>
              <a:rPr kumimoji="1" lang="ja-JP" altLang="en-US" sz="1200"/>
              <a:t>この試算シートでは加入者毎に計算結果を出していますが、国保税は世帯合計額が世帯主に課税されます。</a:t>
            </a:r>
            <a:endParaRPr kumimoji="1" lang="en-US" altLang="ja-JP" sz="1200"/>
          </a:p>
          <a:p>
            <a:endParaRPr kumimoji="1" lang="en-US" altLang="ja-JP" sz="1200"/>
          </a:p>
          <a:p>
            <a:endParaRPr kumimoji="1" lang="en-US" altLang="ja-JP" sz="1200" b="1"/>
          </a:p>
        </xdr:txBody>
      </xdr:sp>
      <xdr:pic>
        <xdr:nvPicPr>
          <xdr:cNvPr id="9" name="図 8">
            <a:extLst>
              <a:ext uri="{FF2B5EF4-FFF2-40B4-BE49-F238E27FC236}">
                <a16:creationId xmlns:a16="http://schemas.microsoft.com/office/drawing/2014/main" id="{B6035493-3AAA-42C8-ABFC-9DEC2DE40E3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075067" y="4578441"/>
            <a:ext cx="3477597" cy="345175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スクロール: 横 9">
            <a:extLst>
              <a:ext uri="{FF2B5EF4-FFF2-40B4-BE49-F238E27FC236}">
                <a16:creationId xmlns:a16="http://schemas.microsoft.com/office/drawing/2014/main" id="{D6C90A9B-3994-458B-AD50-40A041369693}"/>
              </a:ext>
            </a:extLst>
          </xdr:cNvPr>
          <xdr:cNvSpPr/>
        </xdr:nvSpPr>
        <xdr:spPr>
          <a:xfrm>
            <a:off x="20784560" y="4514850"/>
            <a:ext cx="4929356" cy="2752725"/>
          </a:xfrm>
          <a:prstGeom prst="horizontalScroll">
            <a:avLst/>
          </a:prstGeom>
          <a:solidFill>
            <a:schemeClr val="accent6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200" b="1">
                <a:solidFill>
                  <a:schemeClr val="tx1"/>
                </a:solidFill>
              </a:rPr>
              <a:t>　国保の加入・脱退は手続きが必要です。</a:t>
            </a:r>
            <a:endParaRPr kumimoji="1" lang="en-US" altLang="ja-JP" sz="1200" b="1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保険の異動があった日から</a:t>
            </a:r>
            <a:r>
              <a:rPr kumimoji="1" lang="en-US" altLang="ja-JP" sz="1100">
                <a:solidFill>
                  <a:schemeClr val="tx1"/>
                </a:solidFill>
              </a:rPr>
              <a:t>14</a:t>
            </a:r>
            <a:r>
              <a:rPr kumimoji="1" lang="ja-JP" altLang="en-US" sz="1100">
                <a:solidFill>
                  <a:schemeClr val="tx1"/>
                </a:solidFill>
              </a:rPr>
              <a:t>日以内に手続きをしましょう。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手続きには次の書類が必要です。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国保加入：社会保険資格喪失証明書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　　　　　</a:t>
            </a:r>
            <a:r>
              <a:rPr kumimoji="1" lang="en-US" altLang="ja-JP" sz="1100">
                <a:solidFill>
                  <a:schemeClr val="tx1"/>
                </a:solidFill>
              </a:rPr>
              <a:t>※</a:t>
            </a:r>
            <a:r>
              <a:rPr kumimoji="1" lang="ja-JP" altLang="en-US" sz="1100">
                <a:solidFill>
                  <a:schemeClr val="tx1"/>
                </a:solidFill>
              </a:rPr>
              <a:t>会社等から発行されたもの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国保脱退：資格確認書または資格情報のお知らせ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　　　　　</a:t>
            </a:r>
            <a:r>
              <a:rPr kumimoji="1" lang="en-US" altLang="ja-JP" sz="1100">
                <a:solidFill>
                  <a:schemeClr val="tx1"/>
                </a:solidFill>
              </a:rPr>
              <a:t>※</a:t>
            </a:r>
            <a:r>
              <a:rPr kumimoji="1" lang="ja-JP" altLang="en-US" sz="1100">
                <a:solidFill>
                  <a:schemeClr val="tx1"/>
                </a:solidFill>
              </a:rPr>
              <a:t>加入した社会保険から発行されたもの</a:t>
            </a:r>
          </a:p>
        </xdr:txBody>
      </xdr:sp>
    </xdr:grpSp>
    <xdr:clientData/>
  </xdr:twoCellAnchor>
  <xdr:twoCellAnchor>
    <xdr:from>
      <xdr:col>29</xdr:col>
      <xdr:colOff>361950</xdr:colOff>
      <xdr:row>24</xdr:row>
      <xdr:rowOff>323850</xdr:rowOff>
    </xdr:from>
    <xdr:to>
      <xdr:col>35</xdr:col>
      <xdr:colOff>247650</xdr:colOff>
      <xdr:row>28</xdr:row>
      <xdr:rowOff>28575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69906DF-5EDA-4BB8-B628-BF5E0E1E27DB}"/>
            </a:ext>
          </a:extLst>
        </xdr:cNvPr>
        <xdr:cNvSpPr/>
      </xdr:nvSpPr>
      <xdr:spPr>
        <a:xfrm>
          <a:off x="12096750" y="8324850"/>
          <a:ext cx="4000500" cy="942975"/>
        </a:xfrm>
        <a:prstGeom prst="round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事務担当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田村市　市民部　市民課　国保年金係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電話：</a:t>
          </a:r>
          <a:r>
            <a:rPr kumimoji="1" lang="en-US" altLang="ja-JP" sz="1100">
              <a:solidFill>
                <a:sysClr val="windowText" lastClr="000000"/>
              </a:solidFill>
            </a:rPr>
            <a:t>0247-82-1112</a:t>
          </a:r>
          <a:r>
            <a:rPr kumimoji="1" lang="ja-JP" altLang="en-US" sz="1100">
              <a:solidFill>
                <a:sysClr val="windowText" lastClr="000000"/>
              </a:solidFill>
            </a:rPr>
            <a:t>　　メール：</a:t>
          </a:r>
          <a:r>
            <a:rPr kumimoji="1" lang="en-US" altLang="ja-JP" sz="1100">
              <a:solidFill>
                <a:sysClr val="windowText" lastClr="000000"/>
              </a:solidFill>
            </a:rPr>
            <a:t>shimin@city.tamura.lg.jp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1B6E-B56E-4CB1-8C3B-37C172984AAA}">
  <sheetPr>
    <pageSetUpPr fitToPage="1"/>
  </sheetPr>
  <dimension ref="A1:W37"/>
  <sheetViews>
    <sheetView showGridLines="0" tabSelected="1" view="pageBreakPreview" zoomScaleNormal="100" zoomScaleSheetLayoutView="100" workbookViewId="0">
      <selection activeCell="B4" sqref="B4"/>
    </sheetView>
  </sheetViews>
  <sheetFormatPr defaultRowHeight="26.25" customHeight="1"/>
  <cols>
    <col min="1" max="8" width="11.25" style="3" customWidth="1"/>
    <col min="9" max="9" width="6.25" style="3" customWidth="1"/>
    <col min="10" max="10" width="3.75" style="3" customWidth="1"/>
    <col min="11" max="11" width="6.25" style="3" hidden="1" customWidth="1"/>
    <col min="12" max="18" width="9.375" style="3" hidden="1" customWidth="1"/>
    <col min="19" max="21" width="9.375" hidden="1" customWidth="1"/>
    <col min="22" max="22" width="9.375" style="3" hidden="1" customWidth="1"/>
    <col min="23" max="23" width="9.375" hidden="1" customWidth="1"/>
  </cols>
  <sheetData>
    <row r="1" spans="1:21" ht="26.25" customHeight="1">
      <c r="A1" s="52" t="s">
        <v>29</v>
      </c>
      <c r="Q1" s="4"/>
    </row>
    <row r="2" spans="1:21" ht="26.25" customHeight="1">
      <c r="A2" s="9"/>
      <c r="B2" s="15" t="s">
        <v>5</v>
      </c>
      <c r="C2" s="15" t="s">
        <v>0</v>
      </c>
      <c r="D2" s="15" t="s">
        <v>1</v>
      </c>
      <c r="E2" s="15" t="s">
        <v>2</v>
      </c>
      <c r="F2" s="47" t="s">
        <v>3</v>
      </c>
      <c r="G2" s="47" t="s">
        <v>4</v>
      </c>
      <c r="H2" s="47" t="s">
        <v>6</v>
      </c>
      <c r="I2" s="15" t="s">
        <v>7</v>
      </c>
      <c r="L2" s="7" t="s">
        <v>12</v>
      </c>
      <c r="M2" s="7" t="s">
        <v>19</v>
      </c>
      <c r="N2" s="7" t="s">
        <v>8</v>
      </c>
      <c r="O2" s="7" t="s">
        <v>9</v>
      </c>
      <c r="P2" s="7" t="s">
        <v>10</v>
      </c>
      <c r="Q2" s="7" t="s">
        <v>11</v>
      </c>
      <c r="R2" s="7" t="s">
        <v>21</v>
      </c>
      <c r="T2" s="47" t="s">
        <v>56</v>
      </c>
      <c r="U2" s="47" t="s">
        <v>57</v>
      </c>
    </row>
    <row r="3" spans="1:21" ht="26.25" customHeight="1">
      <c r="A3" s="47" t="s">
        <v>68</v>
      </c>
      <c r="B3" s="54">
        <v>28750</v>
      </c>
      <c r="C3" s="55">
        <v>3500000</v>
      </c>
      <c r="D3" s="55">
        <v>0</v>
      </c>
      <c r="E3" s="55">
        <v>300000</v>
      </c>
      <c r="F3" s="8">
        <f t="shared" ref="F3:F9" si="0">ROUNDDOWN(IF(C3&lt;651000,0,IF(C3&lt;1900000,C3-650000,IF(C3&lt;3600000,ROUNDDOWN(C3/4,-3)*2.8-80000,IF(C3&lt;6600000,ROUNDDOWN(C3/4,-3)*3.2-440000,IF(C3&lt;8500000,C3*0.9-1100000,C3-1950000))))),0)</f>
        <v>2370000</v>
      </c>
      <c r="G3" s="8">
        <f t="shared" ref="G3:G9" si="1">IF(N3&lt;65,IF(D3&lt;600000,0,IF(D3&lt;1300000,D3-600000,IF(D3&lt;4100000,D3*0.75-275000,IF(D3&lt;7700000,D3*0.85-685000,IF(D3&lt;10000000,D3*0.95-1455000,D3-1955000))))),IF(D3&lt;1100000,0,IF(D3&lt;3300000,D3-1100000,IF(D3&lt;4100000,D3*0.75-275000,IF(D3&lt;7700000,D3*0.85-685000,IF(D3&lt;10000000,D3*0.95-1455000,D3-1955000))))))</f>
        <v>0</v>
      </c>
      <c r="H3" s="8">
        <f t="shared" ref="H3:H9" si="2">SUM(E3:G3)</f>
        <v>2670000</v>
      </c>
      <c r="I3" s="11">
        <f t="shared" ref="I3:I9" ca="1" si="3">IF(B3="","",DATEDIF(B3,$U$3,"Y"))</f>
        <v>47</v>
      </c>
      <c r="L3" s="33">
        <f t="shared" ref="L3:L9" si="4">IF(B3="",0,1)</f>
        <v>1</v>
      </c>
      <c r="M3" s="10">
        <f t="shared" ref="M3:M9" si="5">IF(H3&lt;430000,0,H3-430000)</f>
        <v>2240000</v>
      </c>
      <c r="N3" s="47">
        <f t="shared" ref="N3:N9" si="6">IF(B3="","",DATEDIF(B3,$U$4,"Y"))</f>
        <v>47</v>
      </c>
      <c r="O3" s="47">
        <f t="shared" ref="O3:O9" si="7">IF(B3="","",DATEDIF(B3,$U$5,"Y"))</f>
        <v>48</v>
      </c>
      <c r="P3" s="47">
        <f>IF(39&lt;O3,IF(O3&lt;66,1,0),0)</f>
        <v>1</v>
      </c>
      <c r="Q3" s="47">
        <f t="shared" ref="Q3:Q9" si="8">IF(B3="",0,IF(O3&lt;19,0,1))</f>
        <v>1</v>
      </c>
      <c r="R3" s="34">
        <f t="shared" ref="R3:R9" si="9">IF(B3="",0,IF(O3&lt;7,0.5,1))</f>
        <v>1</v>
      </c>
      <c r="T3" s="47" t="s">
        <v>7</v>
      </c>
      <c r="U3" s="35">
        <f ca="1">TODAY()</f>
        <v>46204</v>
      </c>
    </row>
    <row r="4" spans="1:21" ht="26.25" customHeight="1">
      <c r="A4" s="47" t="s">
        <v>13</v>
      </c>
      <c r="B4" s="23"/>
      <c r="C4" s="24"/>
      <c r="D4" s="24"/>
      <c r="E4" s="24"/>
      <c r="F4" s="8">
        <f t="shared" si="0"/>
        <v>0</v>
      </c>
      <c r="G4" s="8">
        <f t="shared" si="1"/>
        <v>0</v>
      </c>
      <c r="H4" s="8">
        <f t="shared" si="2"/>
        <v>0</v>
      </c>
      <c r="I4" s="11" t="str">
        <f t="shared" si="3"/>
        <v/>
      </c>
      <c r="L4" s="33">
        <f t="shared" si="4"/>
        <v>0</v>
      </c>
      <c r="M4" s="10">
        <f t="shared" si="5"/>
        <v>0</v>
      </c>
      <c r="N4" s="47" t="str">
        <f t="shared" si="6"/>
        <v/>
      </c>
      <c r="O4" s="47" t="str">
        <f t="shared" si="7"/>
        <v/>
      </c>
      <c r="P4" s="47">
        <f t="shared" ref="P4:P9" si="10">IF(39&lt;O4,IF(O4&lt;66,1,0),0)</f>
        <v>0</v>
      </c>
      <c r="Q4" s="47">
        <f t="shared" si="8"/>
        <v>0</v>
      </c>
      <c r="R4" s="34">
        <f t="shared" si="9"/>
        <v>0</v>
      </c>
      <c r="T4" s="47" t="s">
        <v>22</v>
      </c>
      <c r="U4" s="36">
        <v>46023</v>
      </c>
    </row>
    <row r="5" spans="1:21" ht="26.25" customHeight="1">
      <c r="A5" s="47" t="s">
        <v>14</v>
      </c>
      <c r="B5" s="23"/>
      <c r="C5" s="24"/>
      <c r="D5" s="24"/>
      <c r="E5" s="24"/>
      <c r="F5" s="8">
        <f t="shared" si="0"/>
        <v>0</v>
      </c>
      <c r="G5" s="8">
        <f t="shared" si="1"/>
        <v>0</v>
      </c>
      <c r="H5" s="8">
        <f t="shared" si="2"/>
        <v>0</v>
      </c>
      <c r="I5" s="11" t="str">
        <f t="shared" si="3"/>
        <v/>
      </c>
      <c r="L5" s="33">
        <f t="shared" si="4"/>
        <v>0</v>
      </c>
      <c r="M5" s="10">
        <f t="shared" si="5"/>
        <v>0</v>
      </c>
      <c r="N5" s="47" t="str">
        <f t="shared" si="6"/>
        <v/>
      </c>
      <c r="O5" s="47" t="str">
        <f t="shared" si="7"/>
        <v/>
      </c>
      <c r="P5" s="47">
        <f t="shared" si="10"/>
        <v>0</v>
      </c>
      <c r="Q5" s="47">
        <f t="shared" si="8"/>
        <v>0</v>
      </c>
      <c r="R5" s="34">
        <f t="shared" si="9"/>
        <v>0</v>
      </c>
      <c r="T5" s="47" t="s">
        <v>23</v>
      </c>
      <c r="U5" s="36">
        <v>46478</v>
      </c>
    </row>
    <row r="6" spans="1:21" ht="26.25" customHeight="1">
      <c r="A6" s="47" t="s">
        <v>15</v>
      </c>
      <c r="B6" s="23"/>
      <c r="C6" s="24"/>
      <c r="D6" s="24"/>
      <c r="E6" s="24"/>
      <c r="F6" s="8">
        <f t="shared" si="0"/>
        <v>0</v>
      </c>
      <c r="G6" s="8">
        <f t="shared" si="1"/>
        <v>0</v>
      </c>
      <c r="H6" s="8">
        <f t="shared" si="2"/>
        <v>0</v>
      </c>
      <c r="I6" s="11" t="str">
        <f t="shared" si="3"/>
        <v/>
      </c>
      <c r="L6" s="33">
        <f t="shared" si="4"/>
        <v>0</v>
      </c>
      <c r="M6" s="10">
        <f t="shared" si="5"/>
        <v>0</v>
      </c>
      <c r="N6" s="47" t="str">
        <f t="shared" si="6"/>
        <v/>
      </c>
      <c r="O6" s="47" t="str">
        <f t="shared" si="7"/>
        <v/>
      </c>
      <c r="P6" s="47">
        <f t="shared" si="10"/>
        <v>0</v>
      </c>
      <c r="Q6" s="47">
        <f t="shared" si="8"/>
        <v>0</v>
      </c>
      <c r="R6" s="34">
        <f t="shared" si="9"/>
        <v>0</v>
      </c>
      <c r="T6" s="25"/>
    </row>
    <row r="7" spans="1:21" ht="26.25" customHeight="1">
      <c r="A7" s="47" t="s">
        <v>16</v>
      </c>
      <c r="B7" s="23"/>
      <c r="C7" s="24"/>
      <c r="D7" s="24"/>
      <c r="E7" s="24"/>
      <c r="F7" s="8">
        <f t="shared" si="0"/>
        <v>0</v>
      </c>
      <c r="G7" s="8">
        <f t="shared" si="1"/>
        <v>0</v>
      </c>
      <c r="H7" s="8">
        <f t="shared" si="2"/>
        <v>0</v>
      </c>
      <c r="I7" s="11" t="str">
        <f t="shared" si="3"/>
        <v/>
      </c>
      <c r="L7" s="33">
        <f t="shared" si="4"/>
        <v>0</v>
      </c>
      <c r="M7" s="10">
        <f t="shared" si="5"/>
        <v>0</v>
      </c>
      <c r="N7" s="47" t="str">
        <f t="shared" si="6"/>
        <v/>
      </c>
      <c r="O7" s="47" t="str">
        <f t="shared" si="7"/>
        <v/>
      </c>
      <c r="P7" s="47">
        <f t="shared" si="10"/>
        <v>0</v>
      </c>
      <c r="Q7" s="47">
        <f t="shared" si="8"/>
        <v>0</v>
      </c>
      <c r="R7" s="34">
        <f t="shared" si="9"/>
        <v>0</v>
      </c>
      <c r="T7" s="25"/>
    </row>
    <row r="8" spans="1:21" ht="26.25" customHeight="1">
      <c r="A8" s="47" t="s">
        <v>17</v>
      </c>
      <c r="B8" s="23"/>
      <c r="C8" s="24"/>
      <c r="D8" s="24"/>
      <c r="E8" s="24"/>
      <c r="F8" s="8">
        <f t="shared" si="0"/>
        <v>0</v>
      </c>
      <c r="G8" s="8">
        <f t="shared" si="1"/>
        <v>0</v>
      </c>
      <c r="H8" s="8">
        <f t="shared" si="2"/>
        <v>0</v>
      </c>
      <c r="I8" s="11" t="str">
        <f t="shared" si="3"/>
        <v/>
      </c>
      <c r="L8" s="33">
        <f t="shared" si="4"/>
        <v>0</v>
      </c>
      <c r="M8" s="10">
        <f t="shared" si="5"/>
        <v>0</v>
      </c>
      <c r="N8" s="47" t="str">
        <f t="shared" si="6"/>
        <v/>
      </c>
      <c r="O8" s="47" t="str">
        <f t="shared" si="7"/>
        <v/>
      </c>
      <c r="P8" s="47">
        <f t="shared" si="10"/>
        <v>0</v>
      </c>
      <c r="Q8" s="47">
        <f t="shared" si="8"/>
        <v>0</v>
      </c>
      <c r="R8" s="34">
        <f t="shared" si="9"/>
        <v>0</v>
      </c>
      <c r="T8" s="25"/>
    </row>
    <row r="9" spans="1:21" ht="26.25" customHeight="1">
      <c r="A9" s="47" t="s">
        <v>18</v>
      </c>
      <c r="B9" s="23"/>
      <c r="C9" s="24"/>
      <c r="D9" s="24"/>
      <c r="E9" s="24"/>
      <c r="F9" s="8">
        <f t="shared" si="0"/>
        <v>0</v>
      </c>
      <c r="G9" s="8">
        <f t="shared" si="1"/>
        <v>0</v>
      </c>
      <c r="H9" s="8">
        <f t="shared" si="2"/>
        <v>0</v>
      </c>
      <c r="I9" s="11" t="str">
        <f t="shared" si="3"/>
        <v/>
      </c>
      <c r="L9" s="33">
        <f t="shared" si="4"/>
        <v>0</v>
      </c>
      <c r="M9" s="10">
        <f t="shared" si="5"/>
        <v>0</v>
      </c>
      <c r="N9" s="47" t="str">
        <f t="shared" si="6"/>
        <v/>
      </c>
      <c r="O9" s="47" t="str">
        <f t="shared" si="7"/>
        <v/>
      </c>
      <c r="P9" s="47">
        <f t="shared" si="10"/>
        <v>0</v>
      </c>
      <c r="Q9" s="47">
        <f t="shared" si="8"/>
        <v>0</v>
      </c>
      <c r="R9" s="34">
        <f t="shared" si="9"/>
        <v>0</v>
      </c>
      <c r="T9" s="25"/>
    </row>
    <row r="10" spans="1:21" ht="26.25" customHeight="1">
      <c r="D10" s="5"/>
      <c r="E10" s="5"/>
      <c r="F10" s="5"/>
      <c r="G10" s="5"/>
      <c r="I10" s="6"/>
      <c r="J10" s="6"/>
      <c r="K10" s="6"/>
      <c r="L10" s="6"/>
      <c r="M10" s="6"/>
      <c r="N10" s="6"/>
    </row>
    <row r="11" spans="1:21" ht="26.25" customHeight="1">
      <c r="A11" s="52" t="s">
        <v>75</v>
      </c>
      <c r="L11" s="12" t="s">
        <v>34</v>
      </c>
      <c r="M11" s="12"/>
    </row>
    <row r="12" spans="1:21" ht="26.25" customHeight="1">
      <c r="A12" s="9"/>
      <c r="B12" s="47" t="s">
        <v>24</v>
      </c>
      <c r="C12" s="47" t="s">
        <v>25</v>
      </c>
      <c r="D12" s="47" t="s">
        <v>26</v>
      </c>
      <c r="E12" s="47" t="s">
        <v>27</v>
      </c>
      <c r="F12" s="47" t="s">
        <v>59</v>
      </c>
      <c r="G12" s="29" t="s">
        <v>52</v>
      </c>
      <c r="H12" s="12"/>
      <c r="I12" s="12"/>
      <c r="L12" s="58" t="s">
        <v>36</v>
      </c>
      <c r="M12" s="59"/>
      <c r="N12" s="60"/>
      <c r="O12" s="57" t="s">
        <v>3</v>
      </c>
      <c r="P12" s="57"/>
      <c r="Q12" s="57"/>
      <c r="R12" s="57"/>
      <c r="S12" s="57"/>
      <c r="T12" s="26"/>
    </row>
    <row r="13" spans="1:21" ht="26.25" customHeight="1">
      <c r="A13" s="47" t="s">
        <v>70</v>
      </c>
      <c r="B13" s="39">
        <v>7.2999999999999995E-2</v>
      </c>
      <c r="C13" s="40">
        <v>24000</v>
      </c>
      <c r="D13" s="40">
        <v>21000</v>
      </c>
      <c r="E13" s="41"/>
      <c r="F13" s="42">
        <v>670000</v>
      </c>
      <c r="G13" s="29" t="s">
        <v>69</v>
      </c>
      <c r="H13" s="22"/>
      <c r="I13" s="22"/>
      <c r="J13" s="2"/>
      <c r="K13" s="2"/>
      <c r="L13" s="17"/>
      <c r="M13" s="48" t="s">
        <v>58</v>
      </c>
      <c r="N13" s="20">
        <v>650999</v>
      </c>
      <c r="O13" s="61">
        <v>0</v>
      </c>
      <c r="P13" s="61"/>
      <c r="Q13" s="61"/>
      <c r="R13" s="61"/>
      <c r="S13" s="61"/>
      <c r="T13" s="27"/>
    </row>
    <row r="14" spans="1:21" ht="26.25" customHeight="1">
      <c r="A14" s="56" t="s">
        <v>72</v>
      </c>
      <c r="B14" s="39">
        <v>2.4E-2</v>
      </c>
      <c r="C14" s="40">
        <v>9800</v>
      </c>
      <c r="D14" s="40">
        <v>6200</v>
      </c>
      <c r="E14" s="41"/>
      <c r="F14" s="42">
        <v>260000</v>
      </c>
      <c r="G14" s="29" t="s">
        <v>53</v>
      </c>
      <c r="H14" s="22"/>
      <c r="I14" s="22"/>
      <c r="J14" s="1"/>
      <c r="K14" s="1"/>
      <c r="L14" s="21">
        <v>651000</v>
      </c>
      <c r="M14" s="48" t="s">
        <v>58</v>
      </c>
      <c r="N14" s="20">
        <v>1899999</v>
      </c>
      <c r="O14" s="62" t="s">
        <v>38</v>
      </c>
      <c r="P14" s="62"/>
      <c r="Q14" s="62"/>
      <c r="R14" s="62"/>
      <c r="S14" s="62"/>
      <c r="T14" s="28"/>
    </row>
    <row r="15" spans="1:21" ht="26.25" customHeight="1">
      <c r="A15" s="47" t="s">
        <v>71</v>
      </c>
      <c r="B15" s="39">
        <v>2.4E-2</v>
      </c>
      <c r="C15" s="40">
        <v>11100</v>
      </c>
      <c r="D15" s="40">
        <v>6100</v>
      </c>
      <c r="E15" s="41"/>
      <c r="F15" s="42">
        <v>170000</v>
      </c>
      <c r="G15" s="22" t="s">
        <v>74</v>
      </c>
      <c r="J15" s="1"/>
      <c r="K15" s="1"/>
      <c r="L15" s="21">
        <v>1900000</v>
      </c>
      <c r="M15" s="48" t="s">
        <v>58</v>
      </c>
      <c r="N15" s="20">
        <v>3599999</v>
      </c>
      <c r="O15" s="63" t="s">
        <v>30</v>
      </c>
      <c r="P15" s="63"/>
      <c r="Q15" s="63"/>
      <c r="R15" s="63"/>
      <c r="S15" s="63"/>
      <c r="T15" s="29"/>
    </row>
    <row r="16" spans="1:21" ht="26.25" customHeight="1">
      <c r="A16" s="56" t="s">
        <v>73</v>
      </c>
      <c r="B16" s="39">
        <v>3.0000000000000001E-3</v>
      </c>
      <c r="C16" s="40">
        <v>1300</v>
      </c>
      <c r="D16" s="40">
        <v>900</v>
      </c>
      <c r="E16" s="43">
        <v>100</v>
      </c>
      <c r="F16" s="42">
        <v>30000</v>
      </c>
      <c r="G16" s="22" t="s">
        <v>54</v>
      </c>
      <c r="H16" s="22"/>
      <c r="I16" s="22"/>
      <c r="L16" s="21">
        <v>3600000</v>
      </c>
      <c r="M16" s="48" t="s">
        <v>58</v>
      </c>
      <c r="N16" s="20">
        <v>6599999</v>
      </c>
      <c r="O16" s="63" t="s">
        <v>31</v>
      </c>
      <c r="P16" s="63"/>
      <c r="Q16" s="63"/>
      <c r="R16" s="63"/>
      <c r="S16" s="63"/>
      <c r="T16" s="29"/>
    </row>
    <row r="17" spans="1:23" ht="26.25" customHeight="1">
      <c r="G17" s="29" t="s">
        <v>55</v>
      </c>
      <c r="L17" s="21">
        <v>6600000</v>
      </c>
      <c r="M17" s="48" t="s">
        <v>58</v>
      </c>
      <c r="N17" s="20">
        <v>8499999</v>
      </c>
      <c r="O17" s="63" t="s">
        <v>32</v>
      </c>
      <c r="P17" s="63"/>
      <c r="Q17" s="63"/>
      <c r="R17" s="63"/>
      <c r="S17" s="63"/>
      <c r="T17" s="29"/>
    </row>
    <row r="18" spans="1:23" ht="26.25" customHeight="1">
      <c r="A18" s="52" t="s">
        <v>28</v>
      </c>
      <c r="L18" s="21">
        <v>8500000</v>
      </c>
      <c r="M18" s="48" t="s">
        <v>58</v>
      </c>
      <c r="N18" s="16"/>
      <c r="O18" s="63" t="s">
        <v>33</v>
      </c>
      <c r="P18" s="63"/>
      <c r="Q18" s="63"/>
      <c r="R18" s="63"/>
      <c r="S18" s="63"/>
      <c r="T18" s="29"/>
    </row>
    <row r="19" spans="1:23" ht="26.25" customHeight="1">
      <c r="A19" s="9"/>
      <c r="B19" s="47" t="s">
        <v>47</v>
      </c>
      <c r="C19" s="47" t="s">
        <v>48</v>
      </c>
      <c r="D19" s="47" t="s">
        <v>49</v>
      </c>
      <c r="E19" s="47" t="s">
        <v>20</v>
      </c>
      <c r="F19" s="47" t="s">
        <v>51</v>
      </c>
    </row>
    <row r="20" spans="1:23" ht="26.25" customHeight="1">
      <c r="A20" s="47" t="s">
        <v>13</v>
      </c>
      <c r="B20" s="44">
        <f t="shared" ref="B20:B25" si="11">L4*(M4*$B$13+R4*$C$13)</f>
        <v>0</v>
      </c>
      <c r="C20" s="44">
        <f t="shared" ref="C20:C25" si="12">L4*(M4*$B$14+R4*$C$14)</f>
        <v>0</v>
      </c>
      <c r="D20" s="44">
        <f t="shared" ref="D20:D25" si="13">L4*P4*(M4*$B$15+R4*$C$15)</f>
        <v>0</v>
      </c>
      <c r="E20" s="44">
        <f t="shared" ref="E20:E25" si="14">L4*Q4*(M4*$B$16+R4*$C$16+R4*$E$16)</f>
        <v>0</v>
      </c>
      <c r="F20" s="44">
        <f t="shared" ref="F20:F25" si="15">SUM(B20:E20)</f>
        <v>0</v>
      </c>
      <c r="L20" s="12" t="s">
        <v>45</v>
      </c>
      <c r="M20" s="12"/>
    </row>
    <row r="21" spans="1:23" ht="26.25" customHeight="1">
      <c r="A21" s="47" t="s">
        <v>14</v>
      </c>
      <c r="B21" s="44">
        <f t="shared" si="11"/>
        <v>0</v>
      </c>
      <c r="C21" s="44">
        <f t="shared" si="12"/>
        <v>0</v>
      </c>
      <c r="D21" s="44">
        <f t="shared" si="13"/>
        <v>0</v>
      </c>
      <c r="E21" s="44">
        <f t="shared" si="14"/>
        <v>0</v>
      </c>
      <c r="F21" s="44">
        <f t="shared" si="15"/>
        <v>0</v>
      </c>
      <c r="L21" s="3" t="s">
        <v>35</v>
      </c>
      <c r="R21" s="3" t="s">
        <v>44</v>
      </c>
      <c r="S21" s="3"/>
      <c r="T21" s="3"/>
      <c r="U21" s="3"/>
      <c r="W21" s="3"/>
    </row>
    <row r="22" spans="1:23" ht="26.25" customHeight="1">
      <c r="A22" s="47" t="s">
        <v>15</v>
      </c>
      <c r="B22" s="44">
        <f t="shared" si="11"/>
        <v>0</v>
      </c>
      <c r="C22" s="44">
        <f t="shared" si="12"/>
        <v>0</v>
      </c>
      <c r="D22" s="44">
        <f t="shared" si="13"/>
        <v>0</v>
      </c>
      <c r="E22" s="44">
        <f t="shared" si="14"/>
        <v>0</v>
      </c>
      <c r="F22" s="44">
        <f t="shared" si="15"/>
        <v>0</v>
      </c>
      <c r="L22" s="57" t="s">
        <v>36</v>
      </c>
      <c r="M22" s="57"/>
      <c r="N22" s="57"/>
      <c r="O22" s="57" t="s">
        <v>37</v>
      </c>
      <c r="P22" s="57"/>
      <c r="Q22" s="57"/>
      <c r="R22" s="57" t="s">
        <v>36</v>
      </c>
      <c r="S22" s="57"/>
      <c r="T22" s="57"/>
      <c r="U22" s="57" t="s">
        <v>37</v>
      </c>
      <c r="V22" s="57"/>
      <c r="W22" s="57"/>
    </row>
    <row r="23" spans="1:23" ht="26.25" customHeight="1">
      <c r="A23" s="47" t="s">
        <v>16</v>
      </c>
      <c r="B23" s="44">
        <f t="shared" si="11"/>
        <v>0</v>
      </c>
      <c r="C23" s="44">
        <f t="shared" si="12"/>
        <v>0</v>
      </c>
      <c r="D23" s="44">
        <f t="shared" si="13"/>
        <v>0</v>
      </c>
      <c r="E23" s="44">
        <f t="shared" si="14"/>
        <v>0</v>
      </c>
      <c r="F23" s="44">
        <f t="shared" si="15"/>
        <v>0</v>
      </c>
      <c r="L23" s="17"/>
      <c r="M23" s="48" t="s">
        <v>58</v>
      </c>
      <c r="N23" s="18">
        <v>1299999</v>
      </c>
      <c r="O23" s="63" t="s">
        <v>39</v>
      </c>
      <c r="P23" s="63"/>
      <c r="Q23" s="63"/>
      <c r="R23" s="17"/>
      <c r="S23" s="48" t="s">
        <v>58</v>
      </c>
      <c r="T23" s="18">
        <v>3299999</v>
      </c>
      <c r="U23" s="63" t="s">
        <v>46</v>
      </c>
      <c r="V23" s="63"/>
      <c r="W23" s="63"/>
    </row>
    <row r="24" spans="1:23" ht="26.25" customHeight="1">
      <c r="A24" s="47" t="s">
        <v>17</v>
      </c>
      <c r="B24" s="44">
        <f t="shared" si="11"/>
        <v>0</v>
      </c>
      <c r="C24" s="44">
        <f t="shared" si="12"/>
        <v>0</v>
      </c>
      <c r="D24" s="44">
        <f t="shared" si="13"/>
        <v>0</v>
      </c>
      <c r="E24" s="44">
        <f t="shared" si="14"/>
        <v>0</v>
      </c>
      <c r="F24" s="44">
        <f t="shared" si="15"/>
        <v>0</v>
      </c>
      <c r="L24" s="21">
        <v>1300000</v>
      </c>
      <c r="M24" s="30" t="s">
        <v>58</v>
      </c>
      <c r="N24" s="20">
        <v>4099999</v>
      </c>
      <c r="O24" s="63" t="s">
        <v>40</v>
      </c>
      <c r="P24" s="63"/>
      <c r="Q24" s="63"/>
      <c r="R24" s="21">
        <v>3300000</v>
      </c>
      <c r="S24" s="48" t="s">
        <v>58</v>
      </c>
      <c r="T24" s="20">
        <v>4099999</v>
      </c>
      <c r="U24" s="63" t="s">
        <v>40</v>
      </c>
      <c r="V24" s="63"/>
      <c r="W24" s="63"/>
    </row>
    <row r="25" spans="1:23" ht="26.25" customHeight="1">
      <c r="A25" s="47" t="s">
        <v>18</v>
      </c>
      <c r="B25" s="44">
        <f t="shared" si="11"/>
        <v>0</v>
      </c>
      <c r="C25" s="44">
        <f t="shared" si="12"/>
        <v>0</v>
      </c>
      <c r="D25" s="44">
        <f t="shared" si="13"/>
        <v>0</v>
      </c>
      <c r="E25" s="44">
        <f t="shared" si="14"/>
        <v>0</v>
      </c>
      <c r="F25" s="44">
        <f t="shared" si="15"/>
        <v>0</v>
      </c>
      <c r="L25" s="21">
        <v>4100000</v>
      </c>
      <c r="M25" s="30" t="s">
        <v>58</v>
      </c>
      <c r="N25" s="20">
        <v>7699999</v>
      </c>
      <c r="O25" s="63" t="s">
        <v>41</v>
      </c>
      <c r="P25" s="63"/>
      <c r="Q25" s="63"/>
      <c r="R25" s="21">
        <v>4100000</v>
      </c>
      <c r="S25" s="48" t="s">
        <v>58</v>
      </c>
      <c r="T25" s="20">
        <v>7699999</v>
      </c>
      <c r="U25" s="63" t="s">
        <v>41</v>
      </c>
      <c r="V25" s="63"/>
      <c r="W25" s="63"/>
    </row>
    <row r="26" spans="1:23" ht="26.25" customHeight="1" thickBot="1">
      <c r="A26" s="13" t="s">
        <v>50</v>
      </c>
      <c r="B26" s="45">
        <f>IF(SUM(B20:B25)=0,0,D13)</f>
        <v>0</v>
      </c>
      <c r="C26" s="45">
        <f>IF(SUM(C20:C25)=0,0,D14)</f>
        <v>0</v>
      </c>
      <c r="D26" s="45">
        <f>IF(SUM(D20:D25)=0,0,D15)</f>
        <v>0</v>
      </c>
      <c r="E26" s="45">
        <f>IF(SUM(E20:E25)=0,0,D16)</f>
        <v>0</v>
      </c>
      <c r="F26" s="45">
        <f>SUM(B26:E26)</f>
        <v>0</v>
      </c>
      <c r="L26" s="21">
        <v>7700000</v>
      </c>
      <c r="M26" s="30" t="s">
        <v>58</v>
      </c>
      <c r="N26" s="20">
        <v>9999999</v>
      </c>
      <c r="O26" s="63" t="s">
        <v>42</v>
      </c>
      <c r="P26" s="63"/>
      <c r="Q26" s="63"/>
      <c r="R26" s="21">
        <v>7700000</v>
      </c>
      <c r="S26" s="48" t="s">
        <v>58</v>
      </c>
      <c r="T26" s="20">
        <v>9999999</v>
      </c>
      <c r="U26" s="63" t="s">
        <v>42</v>
      </c>
      <c r="V26" s="63"/>
      <c r="W26" s="63"/>
    </row>
    <row r="27" spans="1:23" ht="26.25" customHeight="1" thickBot="1">
      <c r="A27" s="14" t="s">
        <v>62</v>
      </c>
      <c r="B27" s="46">
        <f>IF(SUM(B20:B26)&gt;F13,F13,SUM(B20:B26))</f>
        <v>0</v>
      </c>
      <c r="C27" s="46">
        <f>IF(SUM(C20:C26)&gt;F14,F14,SUM(C20:C26))</f>
        <v>0</v>
      </c>
      <c r="D27" s="46">
        <f>IF(SUM(D20:D26)&gt;F15,F15,SUM(D20:D26))</f>
        <v>0</v>
      </c>
      <c r="E27" s="46">
        <f>IF(SUM(E20:E26)&gt;F16,F16,SUM(E20:E26))</f>
        <v>0</v>
      </c>
      <c r="F27" s="53">
        <f>SUM(B27:E27)</f>
        <v>0</v>
      </c>
      <c r="G27" s="32"/>
      <c r="H27" s="32"/>
      <c r="I27" s="32"/>
      <c r="J27" s="32"/>
      <c r="K27" s="31"/>
      <c r="L27" s="21">
        <v>10000000</v>
      </c>
      <c r="M27" s="30" t="s">
        <v>58</v>
      </c>
      <c r="N27" s="19"/>
      <c r="O27" s="63" t="s">
        <v>43</v>
      </c>
      <c r="P27" s="63"/>
      <c r="Q27" s="63"/>
      <c r="R27" s="21">
        <v>10000000</v>
      </c>
      <c r="S27" s="48" t="s">
        <v>58</v>
      </c>
      <c r="T27" s="19"/>
      <c r="U27" s="63" t="s">
        <v>43</v>
      </c>
      <c r="V27" s="63"/>
      <c r="W27" s="63"/>
    </row>
    <row r="28" spans="1:23" ht="18.75" customHeight="1">
      <c r="A28" s="37" t="s">
        <v>63</v>
      </c>
      <c r="B28" s="38"/>
      <c r="C28" s="38"/>
      <c r="D28" s="38"/>
      <c r="E28" s="38"/>
      <c r="F28" s="38"/>
      <c r="G28" s="32"/>
      <c r="H28" s="32"/>
      <c r="I28" s="32"/>
      <c r="J28" s="32"/>
      <c r="K28" s="31"/>
    </row>
    <row r="29" spans="1:23" ht="18.75" customHeight="1">
      <c r="A29" s="37" t="s">
        <v>64</v>
      </c>
      <c r="B29" s="38"/>
      <c r="C29" s="38"/>
      <c r="D29" s="38"/>
      <c r="E29" s="38"/>
      <c r="F29" s="38"/>
      <c r="G29" s="32"/>
      <c r="H29" s="32"/>
      <c r="I29" s="32"/>
      <c r="J29" s="32"/>
      <c r="K29" s="31"/>
    </row>
    <row r="30" spans="1:23" ht="11.25" customHeight="1" thickBot="1">
      <c r="B30" s="38"/>
      <c r="C30" s="38"/>
      <c r="D30" s="38"/>
      <c r="E30" s="38"/>
      <c r="F30" s="38"/>
    </row>
    <row r="31" spans="1:23" ht="18.75">
      <c r="A31" s="64" t="s">
        <v>60</v>
      </c>
      <c r="B31" s="65"/>
      <c r="C31" s="72">
        <f>F27</f>
        <v>0</v>
      </c>
      <c r="D31" s="73"/>
      <c r="E31" s="70" t="s">
        <v>61</v>
      </c>
    </row>
    <row r="32" spans="1:23" ht="18.75" customHeight="1" thickBot="1">
      <c r="A32" s="66"/>
      <c r="B32" s="67"/>
      <c r="C32" s="74"/>
      <c r="D32" s="74"/>
      <c r="E32" s="71"/>
    </row>
    <row r="33" spans="1:10" ht="18.75" customHeight="1">
      <c r="A33" s="64" t="s">
        <v>67</v>
      </c>
      <c r="B33" s="65"/>
      <c r="C33" s="68">
        <f>C31/12</f>
        <v>0</v>
      </c>
      <c r="D33" s="68"/>
      <c r="E33" s="70" t="s">
        <v>61</v>
      </c>
    </row>
    <row r="34" spans="1:10" ht="18.75" customHeight="1" thickBot="1">
      <c r="A34" s="66"/>
      <c r="B34" s="67"/>
      <c r="C34" s="69"/>
      <c r="D34" s="69"/>
      <c r="E34" s="71"/>
    </row>
    <row r="35" spans="1:10" ht="18.75" customHeight="1">
      <c r="A35" s="51" t="s">
        <v>76</v>
      </c>
      <c r="B35" s="49"/>
      <c r="C35" s="50"/>
      <c r="D35" s="50"/>
      <c r="E35" s="49"/>
      <c r="F35" s="12"/>
    </row>
    <row r="36" spans="1:10" ht="18.75" customHeight="1">
      <c r="A36" s="38" t="s">
        <v>65</v>
      </c>
      <c r="B36" s="12"/>
      <c r="C36" s="12"/>
      <c r="D36" s="12"/>
      <c r="E36" s="12"/>
      <c r="F36" s="12"/>
      <c r="G36" s="12"/>
      <c r="H36" s="12"/>
      <c r="I36" s="12"/>
      <c r="J36" s="12"/>
    </row>
    <row r="37" spans="1:10" ht="18.75" customHeight="1">
      <c r="A37" s="51" t="s">
        <v>66</v>
      </c>
      <c r="B37" s="12"/>
      <c r="C37" s="12"/>
      <c r="D37" s="12"/>
      <c r="E37" s="12"/>
      <c r="F37" s="12"/>
      <c r="G37" s="12"/>
      <c r="H37" s="12"/>
      <c r="I37" s="12"/>
      <c r="J37" s="12"/>
    </row>
  </sheetData>
  <sheetProtection password="D5C7" sheet="1" objects="1" selectLockedCells="1"/>
  <mergeCells count="28">
    <mergeCell ref="A33:B34"/>
    <mergeCell ref="C33:D34"/>
    <mergeCell ref="E33:E34"/>
    <mergeCell ref="O26:Q26"/>
    <mergeCell ref="U26:W26"/>
    <mergeCell ref="O27:Q27"/>
    <mergeCell ref="U27:W27"/>
    <mergeCell ref="A31:B32"/>
    <mergeCell ref="C31:D32"/>
    <mergeCell ref="E31:E32"/>
    <mergeCell ref="O23:Q23"/>
    <mergeCell ref="U23:W23"/>
    <mergeCell ref="O24:Q24"/>
    <mergeCell ref="U24:W24"/>
    <mergeCell ref="O25:Q25"/>
    <mergeCell ref="U25:W25"/>
    <mergeCell ref="U22:W22"/>
    <mergeCell ref="L12:N12"/>
    <mergeCell ref="O12:S12"/>
    <mergeCell ref="O13:S13"/>
    <mergeCell ref="O14:S14"/>
    <mergeCell ref="O15:S15"/>
    <mergeCell ref="O16:S16"/>
    <mergeCell ref="O17:S17"/>
    <mergeCell ref="O18:S18"/>
    <mergeCell ref="L22:N22"/>
    <mergeCell ref="O22:Q22"/>
    <mergeCell ref="R22:T22"/>
  </mergeCells>
  <phoneticPr fontId="1"/>
  <conditionalFormatting sqref="I3">
    <cfRule type="cellIs" dxfId="0" priority="1" operator="greaterThan">
      <formula>75</formula>
    </cfRule>
  </conditionalFormatting>
  <pageMargins left="0.70866141732283472" right="0.51181102362204722" top="0.74803149606299213" bottom="0.74803149606299213" header="0.31496062992125984" footer="0.31496062992125984"/>
  <pageSetup paperSize="9" scale="83" orientation="portrait" r:id="rId1"/>
  <headerFooter>
    <oddHeader>&amp;L&amp;"-,太字"&amp;16田村市国民健康保険税試算シート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試算シート</vt:lpstr>
      <vt:lpstr>試算シート!Print_Area</vt:lpstr>
    </vt:vector>
  </TitlesOfParts>
  <Company>Tamura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箭内広樹</dc:creator>
  <cp:lastModifiedBy>箭内広樹</cp:lastModifiedBy>
  <cp:lastPrinted>2026-07-01T00:41:14Z</cp:lastPrinted>
  <dcterms:created xsi:type="dcterms:W3CDTF">2026-05-01T04:46:00Z</dcterms:created>
  <dcterms:modified xsi:type="dcterms:W3CDTF">2026-07-01T08:16:49Z</dcterms:modified>
</cp:coreProperties>
</file>