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入力用" sheetId="1" state="visible" r:id="rId2"/>
    <sheet name="内訳書" sheetId="2" state="visible" r:id="rId3"/>
    <sheet name="請求書" sheetId="3" state="visible" r:id="rId4"/>
    <sheet name="入力用 (例)" sheetId="4" state="visible" r:id="rId5"/>
    <sheet name="内訳書 (例)" sheetId="5" state="visible" r:id="rId6"/>
    <sheet name="請求書 (例)" sheetId="6" state="visible" r:id="rId7"/>
    <sheet name="請求書 (手書き)" sheetId="7" state="visible" r:id="rId8"/>
  </sheets>
  <definedNames>
    <definedName function="false" hidden="false" localSheetId="2" name="_xlnm.Print_Area" vbProcedure="false">請求書!$A$1:$F$33</definedName>
    <definedName function="false" hidden="false" localSheetId="6" name="_xlnm.Print_Area" vbProcedure="false">'請求書 (手書き)'!$A$1:$G$33</definedName>
    <definedName function="false" hidden="false" localSheetId="5" name="_xlnm.Print_Area" vbProcedure="false">'請求書 (例)'!$A$1:$F$33</definedName>
    <definedName function="false" hidden="false" localSheetId="1" name="_xlnm.Print_Area" vbProcedure="false">内訳書!$C$3:$L$1057</definedName>
    <definedName function="false" hidden="false" localSheetId="1" name="_xlnm.Print_Titles" vbProcedure="false">内訳書!$3:$7</definedName>
    <definedName function="false" hidden="false" localSheetId="4" name="_xlnm.Print_Area" vbProcedure="false">'内訳書 (例)'!$C$3:$L$1057</definedName>
    <definedName function="false" hidden="false" localSheetId="4" name="_xlnm.Print_Titles" vbProcedure="false">'内訳書 (例)'!$3:$7</definedName>
    <definedName function="false" hidden="false" localSheetId="0" name="_xlnm.Print_Area" vbProcedure="false">入力用!$B$8:$U$122</definedName>
    <definedName function="false" hidden="false" localSheetId="0" name="_xlnm.Print_Titles" vbProcedure="false">入力用!$8:$12</definedName>
    <definedName function="false" hidden="false" localSheetId="3" name="_xlnm.Print_Area" vbProcedure="false">'入力用 (例)'!$B$8:$U$122</definedName>
    <definedName function="false" hidden="false" localSheetId="3" name="_xlnm.Print_Titles" vbProcedure="false">'入力用 (例)'!$8:$12</definedName>
    <definedName function="false" hidden="false" name="jyun" vbProcedure="false">入力用!$A$13:$A$162</definedName>
    <definedName function="false" hidden="false" name="データ" vbProcedure="false">入力用!$A$13:$U$162</definedName>
    <definedName function="false" hidden="false" name="品名" vbProcedure="false">入力用!$E$1:$F$7</definedName>
    <definedName function="false" hidden="false" name="町" vbProcedure="false">入力用!$AA$8:$AE$9</definedName>
    <definedName function="false" hidden="false" name="順" vbProcedure="false">入力用!$A:$A</definedName>
    <definedName function="false" hidden="false" localSheetId="0" name="Excel_BuiltIn_Print_Titles" vbProcedure="false">入力用!$8:$12</definedName>
    <definedName function="false" hidden="false" localSheetId="1" name="Excel_BuiltIn_Print_Titles" vbProcedure="false">内訳書!$3:$7</definedName>
    <definedName function="false" hidden="false" localSheetId="1" name="Excel_BuiltIn__FilterDatabase" vbProcedure="false">内訳書!$B$1:$B$707</definedName>
    <definedName function="false" hidden="false" localSheetId="3" name="Excel_BuiltIn_Print_Titles" vbProcedure="false">'入力用 (例)'!$8:$12</definedName>
    <definedName function="false" hidden="false" localSheetId="3" name="jyun" vbProcedure="false">'入力用 (例)'!$A$13:$A$162</definedName>
    <definedName function="false" hidden="false" localSheetId="3" name="データ" vbProcedure="false">'入力用 (例)'!$A$13:$U$162</definedName>
    <definedName function="false" hidden="false" localSheetId="3" name="品名" vbProcedure="false">'入力用 (例)'!$E$1:$F$7</definedName>
    <definedName function="false" hidden="false" localSheetId="3" name="町" vbProcedure="false">'入力用 (例)'!$AA$8:$AE$9</definedName>
    <definedName function="false" hidden="false" localSheetId="3" name="順" vbProcedure="false">'入力用 (例)'!$A:$A</definedName>
    <definedName function="false" hidden="false" localSheetId="4" name="Excel_BuiltIn_Print_Titles" vbProcedure="false">'内訳書 (例)'!$3:$7</definedName>
    <definedName function="false" hidden="false" localSheetId="4" name="Excel_BuiltIn__FilterDatabase" vbProcedure="false">'内訳書 (例)'!$B$1:$B$707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<sst xmlns="http://schemas.openxmlformats.org/spreadsheetml/2006/main" count="775" uniqueCount="64">
  <si>
    <t xml:space="preserve">紙おむつ</t>
  </si>
  <si>
    <t xml:space="preserve">尿取りパット</t>
  </si>
  <si>
    <t xml:space="preserve">使い捨て手袋</t>
  </si>
  <si>
    <t xml:space="preserve">清拭剤</t>
  </si>
  <si>
    <t xml:space="preserve">ドライシャンプー</t>
  </si>
  <si>
    <t xml:space="preserve">消臭剤</t>
  </si>
  <si>
    <t xml:space="preserve">とろみ調整食品</t>
  </si>
  <si>
    <t xml:space="preserve">別紙</t>
  </si>
  <si>
    <t xml:space="preserve">合計</t>
  </si>
  <si>
    <t xml:space="preserve">滝</t>
  </si>
  <si>
    <t xml:space="preserve">大</t>
  </si>
  <si>
    <t xml:space="preserve">都</t>
  </si>
  <si>
    <t xml:space="preserve">常</t>
  </si>
  <si>
    <t xml:space="preserve">船</t>
  </si>
  <si>
    <t xml:space="preserve">令和　　年　　月分</t>
  </si>
  <si>
    <t xml:space="preserve">請求内訳書（入力用）</t>
  </si>
  <si>
    <t xml:space="preserve">購入物品入力欄（1:紙おむ，2:尿取パ，3:使捨手，4:清拭剤，5:ﾄﾞﾗｲｼｬﾝﾌﾟｰ,6:消臭剤,7:とろみ調整食品）</t>
  </si>
  <si>
    <t xml:space="preserve">販売額</t>
  </si>
  <si>
    <t xml:space="preserve">個人負担</t>
  </si>
  <si>
    <t xml:space="preserve">請求額</t>
  </si>
  <si>
    <t xml:space="preserve">指定業者名</t>
  </si>
  <si>
    <t xml:space="preserve">受給者番号</t>
  </si>
  <si>
    <t xml:space="preserve">受給者氏名</t>
  </si>
  <si>
    <t xml:space="preserve">受領年月日</t>
  </si>
  <si>
    <t xml:space="preserve">購入物品</t>
  </si>
  <si>
    <t xml:space="preserve">単価</t>
  </si>
  <si>
    <t xml:space="preserve">数量</t>
  </si>
  <si>
    <t xml:space="preserve">人数</t>
  </si>
  <si>
    <t xml:space="preserve">販売金額</t>
  </si>
  <si>
    <t xml:space="preserve">公費負担</t>
  </si>
  <si>
    <t xml:space="preserve">本人負担額</t>
  </si>
  <si>
    <t xml:space="preserve">総　計</t>
  </si>
  <si>
    <t xml:space="preserve">請求内訳書</t>
  </si>
  <si>
    <t xml:space="preserve">指定業者名(</t>
  </si>
  <si>
    <t xml:space="preserve">）</t>
  </si>
  <si>
    <t xml:space="preserve">購　入　物　品</t>
  </si>
  <si>
    <t xml:space="preserve">金額</t>
  </si>
  <si>
    <t xml:space="preserve">公費負担累計</t>
  </si>
  <si>
    <t xml:space="preserve">個人計</t>
  </si>
  <si>
    <t xml:space="preserve">様式第11号（第14条関係）</t>
  </si>
  <si>
    <t xml:space="preserve">介護用品給付請求書</t>
  </si>
  <si>
    <t xml:space="preserve">令和　　年　　月　　日</t>
  </si>
  <si>
    <t xml:space="preserve">    田村市長　白石　高司　様</t>
  </si>
  <si>
    <t xml:space="preserve">（高齢福祉課）</t>
  </si>
  <si>
    <t xml:space="preserve">所在地　</t>
  </si>
  <si>
    <t xml:space="preserve">指定業者　店　名　</t>
  </si>
  <si>
    <t xml:space="preserve">代表者　</t>
  </si>
  <si>
    <t xml:space="preserve">介護用品給付代金を下記のとおり請求します。</t>
  </si>
  <si>
    <t xml:space="preserve">記</t>
  </si>
  <si>
    <t xml:space="preserve">請 求 金 額</t>
  </si>
  <si>
    <t xml:space="preserve">給付者数</t>
  </si>
  <si>
    <t xml:space="preserve">金　　額</t>
  </si>
  <si>
    <t xml:space="preserve">自己負担額</t>
  </si>
  <si>
    <t xml:space="preserve">請求金額</t>
  </si>
  <si>
    <t xml:space="preserve">滝根太郎</t>
  </si>
  <si>
    <t xml:space="preserve">大越二郎</t>
  </si>
  <si>
    <t xml:space="preserve">都路三郎</t>
  </si>
  <si>
    <t xml:space="preserve">常葉花子</t>
  </si>
  <si>
    <t xml:space="preserve">船引さくら</t>
  </si>
  <si>
    <t xml:space="preserve">　年　　月　　日</t>
  </si>
  <si>
    <t xml:space="preserve">    田村市長　本田　仁一   様</t>
  </si>
  <si>
    <t xml:space="preserve">　所在地　</t>
  </si>
  <si>
    <t xml:space="preserve">指定業者 店　名　</t>
  </si>
  <si>
    <t xml:space="preserve">円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</si>
</sst>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;[RED]\-#,##0"/>
    <numFmt numFmtId="166" formatCode="0&quot; 件&quot;"/>
    <numFmt numFmtId="167" formatCode="[$-1030411]GE\.M\.D;@"/>
    <numFmt numFmtId="168" formatCode="#,###"/>
    <numFmt numFmtId="169" formatCode="#,##0"/>
    <numFmt numFmtId="170" formatCode="#,###&quot; 名&quot;"/>
    <numFmt numFmtId="171" formatCode="[$-1030411]GE\.M\.D"/>
    <numFmt numFmtId="172" formatCode="\¥#,##0;[RED]&quot;¥-&quot;#,##0"/>
    <numFmt numFmtId="173" formatCode="\¥#,##0&quot; 円&quot;"/>
    <numFmt numFmtId="174" formatCode="\¥#,##0;&quot;¥-&quot;#,##0"/>
  </numFmts>
  <fonts count="20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11"/>
      <color rgb="FF808080"/>
      <name val="ＭＳ Ｐゴシック"/>
      <family val="3"/>
      <charset val="128"/>
    </font>
    <font>
      <sz val="11"/>
      <color rgb="FF006600"/>
      <name val="ＭＳ Ｐゴシック"/>
      <family val="3"/>
      <charset val="128"/>
    </font>
    <font>
      <sz val="11"/>
      <color rgb="FF996600"/>
      <name val="ＭＳ Ｐゴシック"/>
      <family val="3"/>
      <charset val="128"/>
    </font>
    <font>
      <sz val="11"/>
      <color rgb="FFCC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FFFF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b val="true"/>
      <sz val="10.5"/>
      <name val="ＭＳ 明朝"/>
      <family val="1"/>
      <charset val="128"/>
    </font>
    <font>
      <sz val="16"/>
      <name val="ＭＳ 明朝"/>
      <family val="1"/>
      <charset val="128"/>
    </font>
    <font>
      <b val="true"/>
      <sz val="11"/>
      <color rgb="FFFFFFFF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dashed"/>
      <diagonal/>
    </border>
    <border diagonalUp="false" diagonalDown="false">
      <left style="thin"/>
      <right style="thin"/>
      <top style="thin"/>
      <bottom style="dashed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dashed"/>
      <bottom style="dashed"/>
      <diagonal/>
    </border>
    <border diagonalUp="false" diagonalDown="false">
      <left style="thin"/>
      <right style="thin"/>
      <top style="dashed"/>
      <bottom/>
      <diagonal/>
    </border>
    <border diagonalUp="false" diagonalDown="false">
      <left style="thin"/>
      <right style="thin"/>
      <top style="dashed"/>
      <bottom style="thin"/>
      <diagonal/>
    </border>
    <border diagonalUp="false" diagonalDown="false">
      <left/>
      <right style="thin"/>
      <top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44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center" textRotation="0" wrapText="false" indent="0" shrinkToFit="false"/>
    </xf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2" borderId="1" applyFont="true" applyBorder="tru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7" fillId="3" borderId="0" applyFont="true" applyBorder="false" applyAlignment="true" applyProtection="false">
      <alignment horizontal="general" vertical="center" textRotation="0" wrapText="false" indent="0" shrinkToFit="false"/>
    </xf>
    <xf numFmtId="164" fontId="8" fillId="2" borderId="0" applyFont="true" applyBorder="false" applyAlignment="true" applyProtection="false">
      <alignment horizontal="general" vertical="center" textRotation="0" wrapText="false" indent="0" shrinkToFit="false"/>
    </xf>
    <xf numFmtId="164" fontId="9" fillId="4" borderId="0" applyFont="true" applyBorder="false" applyAlignment="true" applyProtection="false">
      <alignment horizontal="general" vertical="center" textRotation="0" wrapText="false" indent="0" shrinkToFit="false"/>
    </xf>
    <xf numFmtId="164" fontId="9" fillId="0" borderId="0" applyFont="true" applyBorder="false" applyAlignment="true" applyProtection="false">
      <alignment horizontal="general" vertical="center" textRotation="0" wrapText="false" indent="0" shrinkToFit="false"/>
    </xf>
    <xf numFmtId="164" fontId="10" fillId="5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10" fillId="6" borderId="0" applyFont="true" applyBorder="false" applyAlignment="true" applyProtection="false">
      <alignment horizontal="general" vertical="center" textRotation="0" wrapText="false" indent="0" shrinkToFit="false"/>
    </xf>
    <xf numFmtId="164" fontId="10" fillId="7" borderId="0" applyFont="true" applyBorder="false" applyAlignment="true" applyProtection="false">
      <alignment horizontal="general" vertical="center" textRotation="0" wrapText="false" indent="0" shrinkToFit="false"/>
    </xf>
    <xf numFmtId="164" fontId="4" fillId="8" borderId="0" applyFont="true" applyBorder="false" applyAlignment="true" applyProtection="false">
      <alignment horizontal="general" vertical="center" textRotation="0" wrapText="false" indent="0" shrinkToFit="false"/>
    </xf>
  </cellStyleXfs>
  <cellXfs count="9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9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10" borderId="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1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0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10" borderId="2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7" fontId="11" fillId="10" borderId="1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1" fillId="1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10" borderId="2" xfId="1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10" borderId="15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10" borderId="14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10" borderId="13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10" borderId="16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10" borderId="17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8" fontId="11" fillId="0" borderId="0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0" borderId="0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8" fontId="11" fillId="0" borderId="2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0" borderId="2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1" fillId="0" borderId="2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1" fillId="0" borderId="2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8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0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9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1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9" borderId="7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9" borderId="7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1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11" fillId="0" borderId="20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0" borderId="2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22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1" fillId="0" borderId="23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1" fillId="0" borderId="24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9" borderId="13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9" borderId="17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9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6" fillId="0" borderId="4" xfId="1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0" borderId="2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73" fontId="16" fillId="0" borderId="4" xfId="18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18" fillId="0" borderId="2" xfId="16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D2D02B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0</xdr:row>
      <xdr:rowOff>66960</xdr:rowOff>
    </xdr:from>
    <xdr:to>
      <xdr:col>6</xdr:col>
      <xdr:colOff>961200</xdr:colOff>
      <xdr:row>1</xdr:row>
      <xdr:rowOff>123840</xdr:rowOff>
    </xdr:to>
    <xdr:sp>
      <xdr:nvSpPr>
        <xdr:cNvPr id="0" name="CustomShape 1"/>
        <xdr:cNvSpPr/>
      </xdr:nvSpPr>
      <xdr:spPr>
        <a:xfrm>
          <a:off x="0" y="66960"/>
          <a:ext cx="4241520" cy="2282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360" rIns="0" tIns="18000" bIns="0"/>
        <a:p>
          <a:r>
            <a:rPr b="1" lang="en-US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ＭＳ Ｐゴシック"/>
              <a:ea typeface="ＭＳ Ｐゴシック"/>
            </a:rPr>
            <a:t>印刷プレビューで必要ページ数を確認しページ指定で印刷して下さい。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AE16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12" topLeftCell="C13" activePane="bottomRight" state="frozen"/>
      <selection pane="topLeft" activeCell="A1" activeCellId="0" sqref="A1"/>
      <selection pane="topRight" activeCell="C1" activeCellId="0" sqref="C1"/>
      <selection pane="bottomLeft" activeCell="A13" activeCellId="0" sqref="A13"/>
      <selection pane="bottomRight" activeCell="V13" activeCellId="0" sqref="V13"/>
    </sheetView>
  </sheetViews>
  <sheetFormatPr defaultRowHeight="15.75" outlineLevelRow="0" outlineLevelCol="0"/>
  <cols>
    <col collapsed="false" customWidth="true" hidden="true" outlineLevel="0" max="1" min="1" style="1" width="8.96"/>
    <col collapsed="false" customWidth="true" hidden="false" outlineLevel="0" max="2" min="2" style="2" width="3.62"/>
    <col collapsed="false" customWidth="true" hidden="false" outlineLevel="0" max="4" min="3" style="2" width="7.62"/>
    <col collapsed="false" customWidth="true" hidden="false" outlineLevel="0" max="5" min="5" style="1" width="11.12"/>
    <col collapsed="false" customWidth="true" hidden="false" outlineLevel="0" max="6" min="6" style="1" width="10.62"/>
    <col collapsed="false" customWidth="true" hidden="false" outlineLevel="0" max="7" min="7" style="1" width="5.75"/>
    <col collapsed="false" customWidth="true" hidden="false" outlineLevel="0" max="8" min="8" style="3" width="5.75"/>
    <col collapsed="false" customWidth="true" hidden="false" outlineLevel="0" max="21" min="9" style="1" width="5.75"/>
    <col collapsed="false" customWidth="true" hidden="false" outlineLevel="0" max="24" min="22" style="1" width="9.62"/>
    <col collapsed="false" customWidth="true" hidden="false" outlineLevel="0" max="26" min="25" style="1" width="8.99"/>
    <col collapsed="false" customWidth="true" hidden="true" outlineLevel="0" max="31" min="27" style="1" width="3.37"/>
    <col collapsed="false" customWidth="true" hidden="false" outlineLevel="0" max="257" min="32" style="1" width="8.99"/>
    <col collapsed="false" customWidth="true" hidden="false" outlineLevel="0" max="1025" min="258" style="0" width="8.99"/>
  </cols>
  <sheetData>
    <row r="1" customFormat="false" ht="15.75" hidden="true" customHeight="true" outlineLevel="0" collapsed="false">
      <c r="E1" s="4" t="n">
        <v>1</v>
      </c>
      <c r="F1" s="5" t="s">
        <v>0</v>
      </c>
    </row>
    <row r="2" customFormat="false" ht="15.75" hidden="true" customHeight="true" outlineLevel="0" collapsed="false">
      <c r="E2" s="4" t="n">
        <v>2</v>
      </c>
      <c r="F2" s="5" t="s">
        <v>1</v>
      </c>
    </row>
    <row r="3" customFormat="false" ht="15.75" hidden="true" customHeight="true" outlineLevel="0" collapsed="false">
      <c r="E3" s="4" t="n">
        <v>3</v>
      </c>
      <c r="F3" s="5" t="s">
        <v>2</v>
      </c>
    </row>
    <row r="4" customFormat="false" ht="15.75" hidden="true" customHeight="true" outlineLevel="0" collapsed="false">
      <c r="E4" s="4" t="n">
        <v>4</v>
      </c>
      <c r="F4" s="5" t="s">
        <v>3</v>
      </c>
      <c r="G4" s="6"/>
    </row>
    <row r="5" customFormat="false" ht="15.75" hidden="true" customHeight="true" outlineLevel="0" collapsed="false">
      <c r="E5" s="7" t="n">
        <v>5</v>
      </c>
      <c r="F5" s="5" t="s">
        <v>4</v>
      </c>
    </row>
    <row r="6" customFormat="false" ht="15.75" hidden="true" customHeight="true" outlineLevel="0" collapsed="false">
      <c r="E6" s="7" t="n">
        <v>6</v>
      </c>
      <c r="F6" s="5" t="s">
        <v>5</v>
      </c>
    </row>
    <row r="7" customFormat="false" ht="15.75" hidden="true" customHeight="true" outlineLevel="0" collapsed="false">
      <c r="E7" s="7" t="n">
        <v>7</v>
      </c>
      <c r="F7" s="5" t="s">
        <v>6</v>
      </c>
    </row>
    <row r="8" customFormat="false" ht="15.75" hidden="false" customHeight="true" outlineLevel="0" collapsed="false">
      <c r="B8" s="8" t="s">
        <v>7</v>
      </c>
      <c r="V8" s="9" t="s">
        <v>8</v>
      </c>
      <c r="W8" s="10" t="n">
        <f aca="false">COUNTIF(X13:X162,"&gt;0")</f>
        <v>0</v>
      </c>
      <c r="X8" s="10"/>
      <c r="AA8" s="1" t="s">
        <v>9</v>
      </c>
      <c r="AB8" s="1" t="s">
        <v>10</v>
      </c>
      <c r="AC8" s="1" t="s">
        <v>11</v>
      </c>
      <c r="AD8" s="11" t="s">
        <v>12</v>
      </c>
      <c r="AE8" s="11" t="s">
        <v>13</v>
      </c>
    </row>
    <row r="9" customFormat="false" ht="15.75" hidden="false" customHeight="true" outlineLevel="0" collapsed="false">
      <c r="B9" s="12" t="s">
        <v>14</v>
      </c>
      <c r="C9" s="12"/>
      <c r="D9" s="12"/>
      <c r="E9" s="8" t="s">
        <v>15</v>
      </c>
      <c r="F9" s="8"/>
      <c r="G9" s="13" t="s">
        <v>16</v>
      </c>
      <c r="H9" s="8"/>
      <c r="V9" s="9" t="s">
        <v>17</v>
      </c>
      <c r="W9" s="9" t="s">
        <v>18</v>
      </c>
      <c r="X9" s="9" t="s">
        <v>19</v>
      </c>
      <c r="AA9" s="1" t="n">
        <v>1</v>
      </c>
      <c r="AB9" s="1" t="n">
        <v>2</v>
      </c>
      <c r="AC9" s="1" t="n">
        <v>3</v>
      </c>
      <c r="AD9" s="11" t="n">
        <v>4</v>
      </c>
      <c r="AE9" s="11" t="n">
        <v>5</v>
      </c>
    </row>
    <row r="10" customFormat="false" ht="15.75" hidden="false" customHeight="true" outlineLevel="0" collapsed="false">
      <c r="B10" s="8"/>
      <c r="E10" s="2"/>
      <c r="F10" s="2"/>
      <c r="G10" s="2"/>
      <c r="H10" s="14"/>
      <c r="V10" s="15" t="n">
        <f aca="false">SUM(V13:V162)</f>
        <v>0</v>
      </c>
      <c r="W10" s="15" t="n">
        <f aca="false">SUM(W13:W162)</f>
        <v>0</v>
      </c>
      <c r="X10" s="15" t="n">
        <f aca="false">SUM(X13:X162)</f>
        <v>0</v>
      </c>
    </row>
    <row r="11" customFormat="false" ht="15.75" hidden="false" customHeight="true" outlineLevel="0" collapsed="false">
      <c r="B11" s="16" t="s">
        <v>20</v>
      </c>
      <c r="D11" s="17"/>
      <c r="E11" s="17"/>
      <c r="G11" s="18" t="n">
        <v>1</v>
      </c>
      <c r="H11" s="18"/>
      <c r="I11" s="18"/>
      <c r="J11" s="18" t="n">
        <v>2</v>
      </c>
      <c r="K11" s="18"/>
      <c r="L11" s="18"/>
      <c r="M11" s="19" t="n">
        <v>3</v>
      </c>
      <c r="N11" s="19"/>
      <c r="O11" s="19"/>
      <c r="P11" s="18" t="n">
        <v>4</v>
      </c>
      <c r="Q11" s="18"/>
      <c r="R11" s="18"/>
      <c r="S11" s="18" t="n">
        <v>5</v>
      </c>
      <c r="T11" s="18"/>
      <c r="U11" s="18"/>
    </row>
    <row r="12" s="2" customFormat="true" ht="26.25" hidden="false" customHeight="true" outlineLevel="0" collapsed="false">
      <c r="B12" s="20"/>
      <c r="C12" s="21" t="s">
        <v>21</v>
      </c>
      <c r="D12" s="21"/>
      <c r="E12" s="22" t="s">
        <v>22</v>
      </c>
      <c r="F12" s="23" t="s">
        <v>23</v>
      </c>
      <c r="G12" s="24" t="s">
        <v>24</v>
      </c>
      <c r="H12" s="25" t="s">
        <v>25</v>
      </c>
      <c r="I12" s="26" t="s">
        <v>26</v>
      </c>
      <c r="J12" s="24" t="s">
        <v>24</v>
      </c>
      <c r="K12" s="25" t="s">
        <v>25</v>
      </c>
      <c r="L12" s="26" t="s">
        <v>26</v>
      </c>
      <c r="M12" s="24" t="s">
        <v>24</v>
      </c>
      <c r="N12" s="25" t="s">
        <v>25</v>
      </c>
      <c r="O12" s="27" t="s">
        <v>26</v>
      </c>
      <c r="P12" s="24" t="s">
        <v>24</v>
      </c>
      <c r="Q12" s="25" t="s">
        <v>25</v>
      </c>
      <c r="R12" s="26" t="s">
        <v>26</v>
      </c>
      <c r="S12" s="24" t="s">
        <v>24</v>
      </c>
      <c r="T12" s="25" t="s">
        <v>25</v>
      </c>
      <c r="U12" s="26" t="s">
        <v>26</v>
      </c>
      <c r="V12" s="2" t="s">
        <v>17</v>
      </c>
      <c r="W12" s="2" t="s">
        <v>18</v>
      </c>
      <c r="X12" s="2" t="s">
        <v>19</v>
      </c>
    </row>
    <row r="13" customFormat="false" ht="15.75" hidden="false" customHeight="true" outlineLevel="0" collapsed="false">
      <c r="A13" s="1" t="str">
        <f aca="false">IF(C13="","",HLOOKUP(C13,町,2,0)*1000+D13)</f>
        <v/>
      </c>
      <c r="B13" s="20" t="n">
        <v>1</v>
      </c>
      <c r="C13" s="28"/>
      <c r="D13" s="28"/>
      <c r="E13" s="29"/>
      <c r="F13" s="30"/>
      <c r="G13" s="31"/>
      <c r="H13" s="32"/>
      <c r="I13" s="33"/>
      <c r="J13" s="34"/>
      <c r="K13" s="29"/>
      <c r="L13" s="33"/>
      <c r="M13" s="34"/>
      <c r="N13" s="29"/>
      <c r="O13" s="35"/>
      <c r="P13" s="34"/>
      <c r="Q13" s="29"/>
      <c r="R13" s="33"/>
      <c r="S13" s="34"/>
      <c r="T13" s="29"/>
      <c r="U13" s="33"/>
      <c r="V13" s="3" t="n">
        <f aca="false">H13*I13+K13*L13+N13*O13+Q13*R13+T13*U13</f>
        <v>0</v>
      </c>
      <c r="W13" s="3" t="n">
        <f aca="false">V13-X13</f>
        <v>0</v>
      </c>
      <c r="X13" s="3" t="n">
        <f aca="false">IF(V13&gt;5000,5000,V13)</f>
        <v>0</v>
      </c>
    </row>
    <row r="14" customFormat="false" ht="15.75" hidden="false" customHeight="true" outlineLevel="0" collapsed="false">
      <c r="A14" s="1" t="str">
        <f aca="false">IF(C14="","",HLOOKUP(C14,町,2,0)*1000+D14)</f>
        <v/>
      </c>
      <c r="B14" s="20" t="n">
        <v>2</v>
      </c>
      <c r="C14" s="28"/>
      <c r="D14" s="28"/>
      <c r="E14" s="29"/>
      <c r="F14" s="30"/>
      <c r="G14" s="31"/>
      <c r="H14" s="32"/>
      <c r="I14" s="36"/>
      <c r="J14" s="34"/>
      <c r="K14" s="29"/>
      <c r="L14" s="33"/>
      <c r="M14" s="37"/>
      <c r="N14" s="29"/>
      <c r="O14" s="35"/>
      <c r="P14" s="34"/>
      <c r="Q14" s="29"/>
      <c r="R14" s="33"/>
      <c r="S14" s="34"/>
      <c r="T14" s="29"/>
      <c r="U14" s="33"/>
      <c r="V14" s="3" t="n">
        <f aca="false">H14*I14+K14*L14+N14*O14+Q14*R14+T14*U14</f>
        <v>0</v>
      </c>
      <c r="W14" s="3" t="n">
        <f aca="false">V14-X14</f>
        <v>0</v>
      </c>
      <c r="X14" s="3" t="n">
        <f aca="false">IF(V14&gt;5000,5000,V14)</f>
        <v>0</v>
      </c>
    </row>
    <row r="15" customFormat="false" ht="15.75" hidden="false" customHeight="true" outlineLevel="0" collapsed="false">
      <c r="A15" s="1" t="str">
        <f aca="false">IF(C15="","",HLOOKUP(C15,町,2,0)*1000+D15)</f>
        <v/>
      </c>
      <c r="B15" s="20" t="n">
        <v>3</v>
      </c>
      <c r="C15" s="28"/>
      <c r="D15" s="28"/>
      <c r="E15" s="29"/>
      <c r="F15" s="30"/>
      <c r="G15" s="31"/>
      <c r="H15" s="32"/>
      <c r="I15" s="36"/>
      <c r="J15" s="34"/>
      <c r="K15" s="29"/>
      <c r="L15" s="33"/>
      <c r="M15" s="37"/>
      <c r="N15" s="29"/>
      <c r="O15" s="35"/>
      <c r="P15" s="34"/>
      <c r="Q15" s="29"/>
      <c r="R15" s="33"/>
      <c r="S15" s="34"/>
      <c r="T15" s="29"/>
      <c r="U15" s="33"/>
      <c r="V15" s="3" t="n">
        <f aca="false">H15*I15+K15*L15+N15*O15+Q15*R15+T15*U15</f>
        <v>0</v>
      </c>
      <c r="W15" s="3" t="n">
        <f aca="false">V15-X15</f>
        <v>0</v>
      </c>
      <c r="X15" s="3" t="n">
        <f aca="false">IF(V15&gt;5000,5000,V15)</f>
        <v>0</v>
      </c>
    </row>
    <row r="16" customFormat="false" ht="15.75" hidden="false" customHeight="true" outlineLevel="0" collapsed="false">
      <c r="A16" s="1" t="str">
        <f aca="false">IF(C16="","",HLOOKUP(C16,町,2,0)*1000+D16)</f>
        <v/>
      </c>
      <c r="B16" s="20" t="n">
        <v>4</v>
      </c>
      <c r="C16" s="28"/>
      <c r="D16" s="28"/>
      <c r="E16" s="29"/>
      <c r="F16" s="30"/>
      <c r="G16" s="31"/>
      <c r="H16" s="32"/>
      <c r="I16" s="36"/>
      <c r="J16" s="34"/>
      <c r="K16" s="29"/>
      <c r="L16" s="33"/>
      <c r="M16" s="37"/>
      <c r="N16" s="29"/>
      <c r="O16" s="35"/>
      <c r="P16" s="34"/>
      <c r="Q16" s="29"/>
      <c r="R16" s="33"/>
      <c r="S16" s="34"/>
      <c r="T16" s="29"/>
      <c r="U16" s="33"/>
      <c r="V16" s="3" t="n">
        <f aca="false">H16*I16+K16*L16+N16*O16+Q16*R16+T16*U16</f>
        <v>0</v>
      </c>
      <c r="W16" s="3" t="n">
        <f aca="false">V16-X16</f>
        <v>0</v>
      </c>
      <c r="X16" s="3" t="n">
        <f aca="false">IF(V16&gt;5000,5000,V16)</f>
        <v>0</v>
      </c>
    </row>
    <row r="17" customFormat="false" ht="15.75" hidden="false" customHeight="true" outlineLevel="0" collapsed="false">
      <c r="A17" s="1" t="str">
        <f aca="false">IF(C17="","",HLOOKUP(C17,町,2,0)*1000+D17)</f>
        <v/>
      </c>
      <c r="B17" s="20" t="n">
        <v>5</v>
      </c>
      <c r="C17" s="28"/>
      <c r="D17" s="28"/>
      <c r="E17" s="29"/>
      <c r="F17" s="30"/>
      <c r="G17" s="31"/>
      <c r="H17" s="32"/>
      <c r="I17" s="36"/>
      <c r="J17" s="34"/>
      <c r="K17" s="29"/>
      <c r="L17" s="33"/>
      <c r="M17" s="37"/>
      <c r="N17" s="29"/>
      <c r="O17" s="35"/>
      <c r="P17" s="34"/>
      <c r="Q17" s="29"/>
      <c r="R17" s="33"/>
      <c r="S17" s="34"/>
      <c r="T17" s="29"/>
      <c r="U17" s="33"/>
      <c r="V17" s="3" t="n">
        <f aca="false">H17*I17+K17*L17+N17*O17+Q17*R17+T17*U17</f>
        <v>0</v>
      </c>
      <c r="W17" s="3" t="n">
        <f aca="false">V17-X17</f>
        <v>0</v>
      </c>
      <c r="X17" s="3" t="n">
        <f aca="false">IF(V17&gt;5000,5000,V17)</f>
        <v>0</v>
      </c>
    </row>
    <row r="18" customFormat="false" ht="15.75" hidden="false" customHeight="true" outlineLevel="0" collapsed="false">
      <c r="A18" s="1" t="str">
        <f aca="false">IF(C18="","",HLOOKUP(C18,町,2,0)*1000+D18)</f>
        <v/>
      </c>
      <c r="B18" s="20" t="n">
        <v>6</v>
      </c>
      <c r="C18" s="28"/>
      <c r="D18" s="28"/>
      <c r="E18" s="29"/>
      <c r="F18" s="30"/>
      <c r="G18" s="31"/>
      <c r="H18" s="32"/>
      <c r="I18" s="36"/>
      <c r="J18" s="34"/>
      <c r="K18" s="29"/>
      <c r="L18" s="33"/>
      <c r="M18" s="37"/>
      <c r="N18" s="29"/>
      <c r="O18" s="35"/>
      <c r="P18" s="34"/>
      <c r="Q18" s="29"/>
      <c r="R18" s="33"/>
      <c r="S18" s="34"/>
      <c r="T18" s="29"/>
      <c r="U18" s="33"/>
      <c r="V18" s="3" t="n">
        <f aca="false">H18*I18+K18*L18+N18*O18+Q18*R18+T18*U18</f>
        <v>0</v>
      </c>
      <c r="W18" s="3" t="n">
        <f aca="false">V18-X18</f>
        <v>0</v>
      </c>
      <c r="X18" s="3" t="n">
        <f aca="false">IF(V18&gt;5000,5000,V18)</f>
        <v>0</v>
      </c>
    </row>
    <row r="19" customFormat="false" ht="15.75" hidden="false" customHeight="true" outlineLevel="0" collapsed="false">
      <c r="A19" s="1" t="str">
        <f aca="false">IF(C19="","",HLOOKUP(C19,町,2,0)*1000+D19)</f>
        <v/>
      </c>
      <c r="B19" s="20" t="n">
        <v>7</v>
      </c>
      <c r="C19" s="28"/>
      <c r="D19" s="28"/>
      <c r="E19" s="29"/>
      <c r="F19" s="30"/>
      <c r="G19" s="31"/>
      <c r="H19" s="32"/>
      <c r="I19" s="36"/>
      <c r="J19" s="34"/>
      <c r="K19" s="29"/>
      <c r="L19" s="33"/>
      <c r="M19" s="37"/>
      <c r="N19" s="29"/>
      <c r="O19" s="35"/>
      <c r="P19" s="34"/>
      <c r="Q19" s="29"/>
      <c r="R19" s="33"/>
      <c r="S19" s="34"/>
      <c r="T19" s="29"/>
      <c r="U19" s="33"/>
      <c r="V19" s="3" t="n">
        <f aca="false">H19*I19+K19*L19+N19*O19+Q19*R19+T19*U19</f>
        <v>0</v>
      </c>
      <c r="W19" s="3" t="n">
        <f aca="false">V19-X19</f>
        <v>0</v>
      </c>
      <c r="X19" s="3" t="n">
        <f aca="false">IF(V19&gt;5000,5000,V19)</f>
        <v>0</v>
      </c>
    </row>
    <row r="20" customFormat="false" ht="15.75" hidden="false" customHeight="true" outlineLevel="0" collapsed="false">
      <c r="A20" s="1" t="str">
        <f aca="false">IF(C20="","",HLOOKUP(C20,町,2,0)*1000+D20)</f>
        <v/>
      </c>
      <c r="B20" s="20" t="n">
        <v>8</v>
      </c>
      <c r="C20" s="28"/>
      <c r="D20" s="28"/>
      <c r="E20" s="29"/>
      <c r="F20" s="30"/>
      <c r="G20" s="31"/>
      <c r="H20" s="32"/>
      <c r="I20" s="36"/>
      <c r="J20" s="34"/>
      <c r="K20" s="29"/>
      <c r="L20" s="33"/>
      <c r="M20" s="37"/>
      <c r="N20" s="29"/>
      <c r="O20" s="35"/>
      <c r="P20" s="34"/>
      <c r="Q20" s="29"/>
      <c r="R20" s="33"/>
      <c r="S20" s="34"/>
      <c r="T20" s="29"/>
      <c r="U20" s="33"/>
      <c r="V20" s="3" t="n">
        <f aca="false">H20*I20+K20*L20+N20*O20+Q20*R20+T20*U20</f>
        <v>0</v>
      </c>
      <c r="W20" s="3" t="n">
        <f aca="false">V20-X20</f>
        <v>0</v>
      </c>
      <c r="X20" s="3" t="n">
        <f aca="false">IF(V20&gt;5000,5000,V20)</f>
        <v>0</v>
      </c>
    </row>
    <row r="21" customFormat="false" ht="15.75" hidden="false" customHeight="true" outlineLevel="0" collapsed="false">
      <c r="A21" s="1" t="str">
        <f aca="false">IF(C21="","",HLOOKUP(C21,町,2,0)*1000+D21)</f>
        <v/>
      </c>
      <c r="B21" s="20" t="n">
        <v>9</v>
      </c>
      <c r="C21" s="28"/>
      <c r="D21" s="28"/>
      <c r="E21" s="29"/>
      <c r="F21" s="30"/>
      <c r="G21" s="31"/>
      <c r="H21" s="32"/>
      <c r="I21" s="36"/>
      <c r="J21" s="34"/>
      <c r="K21" s="29"/>
      <c r="L21" s="33"/>
      <c r="M21" s="37"/>
      <c r="N21" s="29"/>
      <c r="O21" s="35"/>
      <c r="P21" s="34"/>
      <c r="Q21" s="29"/>
      <c r="R21" s="33"/>
      <c r="S21" s="34"/>
      <c r="T21" s="29"/>
      <c r="U21" s="33"/>
      <c r="V21" s="3" t="n">
        <f aca="false">H21*I21+K21*L21+N21*O21+Q21*R21+T21*U21</f>
        <v>0</v>
      </c>
      <c r="W21" s="3" t="n">
        <f aca="false">V21-X21</f>
        <v>0</v>
      </c>
      <c r="X21" s="3" t="n">
        <f aca="false">IF(V21&gt;5000,5000,V21)</f>
        <v>0</v>
      </c>
    </row>
    <row r="22" customFormat="false" ht="15.75" hidden="false" customHeight="true" outlineLevel="0" collapsed="false">
      <c r="A22" s="1" t="str">
        <f aca="false">IF(C22="","",HLOOKUP(C22,町,2,0)*1000+D22)</f>
        <v/>
      </c>
      <c r="B22" s="20" t="n">
        <v>10</v>
      </c>
      <c r="C22" s="28"/>
      <c r="D22" s="28"/>
      <c r="E22" s="29"/>
      <c r="F22" s="30"/>
      <c r="G22" s="31"/>
      <c r="H22" s="32"/>
      <c r="I22" s="36"/>
      <c r="J22" s="34"/>
      <c r="K22" s="29"/>
      <c r="L22" s="33"/>
      <c r="M22" s="37"/>
      <c r="N22" s="29"/>
      <c r="O22" s="35"/>
      <c r="P22" s="34"/>
      <c r="Q22" s="29"/>
      <c r="R22" s="33"/>
      <c r="S22" s="34"/>
      <c r="T22" s="29"/>
      <c r="U22" s="33"/>
      <c r="V22" s="3" t="n">
        <f aca="false">H22*I22+K22*L22+N22*O22+Q22*R22+T22*U22</f>
        <v>0</v>
      </c>
      <c r="W22" s="3" t="n">
        <f aca="false">V22-X22</f>
        <v>0</v>
      </c>
      <c r="X22" s="3" t="n">
        <f aca="false">IF(V22&gt;5000,5000,V22)</f>
        <v>0</v>
      </c>
    </row>
    <row r="23" customFormat="false" ht="15.75" hidden="false" customHeight="true" outlineLevel="0" collapsed="false">
      <c r="A23" s="1" t="str">
        <f aca="false">IF(C23="","",HLOOKUP(C23,町,2,0)*1000+D23)</f>
        <v/>
      </c>
      <c r="B23" s="20" t="n">
        <v>11</v>
      </c>
      <c r="C23" s="28"/>
      <c r="D23" s="28"/>
      <c r="E23" s="29"/>
      <c r="F23" s="30"/>
      <c r="G23" s="31"/>
      <c r="H23" s="32"/>
      <c r="I23" s="36"/>
      <c r="J23" s="34"/>
      <c r="K23" s="29"/>
      <c r="L23" s="33"/>
      <c r="M23" s="37"/>
      <c r="N23" s="29"/>
      <c r="O23" s="35"/>
      <c r="P23" s="34"/>
      <c r="Q23" s="29"/>
      <c r="R23" s="33"/>
      <c r="S23" s="34"/>
      <c r="T23" s="29"/>
      <c r="U23" s="33"/>
      <c r="V23" s="3" t="n">
        <f aca="false">H23*I23+K23*L23+N23*O23+Q23*R23+T23*U23</f>
        <v>0</v>
      </c>
      <c r="W23" s="3" t="n">
        <f aca="false">V23-X23</f>
        <v>0</v>
      </c>
      <c r="X23" s="3" t="n">
        <f aca="false">IF(V23&gt;5000,5000,V23)</f>
        <v>0</v>
      </c>
    </row>
    <row r="24" customFormat="false" ht="15.75" hidden="false" customHeight="true" outlineLevel="0" collapsed="false">
      <c r="A24" s="1" t="str">
        <f aca="false">IF(C24="","",HLOOKUP(C24,町,2,0)*1000+D24)</f>
        <v/>
      </c>
      <c r="B24" s="20" t="n">
        <v>12</v>
      </c>
      <c r="C24" s="28"/>
      <c r="D24" s="28"/>
      <c r="E24" s="29"/>
      <c r="F24" s="30"/>
      <c r="G24" s="31"/>
      <c r="H24" s="32"/>
      <c r="I24" s="36"/>
      <c r="J24" s="34"/>
      <c r="K24" s="29"/>
      <c r="L24" s="33"/>
      <c r="M24" s="37"/>
      <c r="N24" s="29"/>
      <c r="O24" s="35"/>
      <c r="P24" s="34"/>
      <c r="Q24" s="29"/>
      <c r="R24" s="33"/>
      <c r="S24" s="34"/>
      <c r="T24" s="29"/>
      <c r="U24" s="33"/>
      <c r="V24" s="3" t="n">
        <f aca="false">H24*I24+K24*L24+N24*O24+Q24*R24+T24*U24</f>
        <v>0</v>
      </c>
      <c r="W24" s="3" t="n">
        <f aca="false">V24-X24</f>
        <v>0</v>
      </c>
      <c r="X24" s="3" t="n">
        <f aca="false">IF(V24&gt;5000,5000,V24)</f>
        <v>0</v>
      </c>
    </row>
    <row r="25" customFormat="false" ht="15.75" hidden="false" customHeight="true" outlineLevel="0" collapsed="false">
      <c r="A25" s="1" t="str">
        <f aca="false">IF(C25="","",HLOOKUP(C25,町,2,0)*1000+D25)</f>
        <v/>
      </c>
      <c r="B25" s="20" t="n">
        <v>13</v>
      </c>
      <c r="C25" s="28"/>
      <c r="D25" s="28"/>
      <c r="E25" s="29"/>
      <c r="F25" s="30"/>
      <c r="G25" s="31"/>
      <c r="H25" s="32"/>
      <c r="I25" s="36"/>
      <c r="J25" s="34"/>
      <c r="K25" s="29"/>
      <c r="L25" s="33"/>
      <c r="M25" s="37"/>
      <c r="N25" s="29"/>
      <c r="O25" s="35"/>
      <c r="P25" s="34"/>
      <c r="Q25" s="29"/>
      <c r="R25" s="33"/>
      <c r="S25" s="34"/>
      <c r="T25" s="29"/>
      <c r="U25" s="33"/>
      <c r="V25" s="3" t="n">
        <f aca="false">H25*I25+K25*L25+N25*O25+Q25*R25+T25*U25</f>
        <v>0</v>
      </c>
      <c r="W25" s="3" t="n">
        <f aca="false">V25-X25</f>
        <v>0</v>
      </c>
      <c r="X25" s="3" t="n">
        <f aca="false">IF(V25&gt;5000,5000,V25)</f>
        <v>0</v>
      </c>
    </row>
    <row r="26" customFormat="false" ht="15.75" hidden="false" customHeight="true" outlineLevel="0" collapsed="false">
      <c r="A26" s="1" t="str">
        <f aca="false">IF(C26="","",HLOOKUP(C26,町,2,0)*1000+D26)</f>
        <v/>
      </c>
      <c r="B26" s="20" t="n">
        <v>14</v>
      </c>
      <c r="C26" s="28"/>
      <c r="D26" s="28"/>
      <c r="E26" s="29"/>
      <c r="F26" s="30"/>
      <c r="G26" s="31"/>
      <c r="H26" s="32"/>
      <c r="I26" s="36"/>
      <c r="J26" s="34"/>
      <c r="K26" s="29"/>
      <c r="L26" s="33"/>
      <c r="M26" s="37"/>
      <c r="N26" s="29"/>
      <c r="O26" s="35"/>
      <c r="P26" s="34"/>
      <c r="Q26" s="29"/>
      <c r="R26" s="33"/>
      <c r="S26" s="34"/>
      <c r="T26" s="29"/>
      <c r="U26" s="33"/>
      <c r="V26" s="3" t="n">
        <f aca="false">H26*I26+K26*L26+N26*O26+Q26*R26+T26*U26</f>
        <v>0</v>
      </c>
      <c r="W26" s="3" t="n">
        <f aca="false">V26-X26</f>
        <v>0</v>
      </c>
      <c r="X26" s="3" t="n">
        <f aca="false">IF(V26&gt;5000,5000,V26)</f>
        <v>0</v>
      </c>
    </row>
    <row r="27" customFormat="false" ht="15.75" hidden="false" customHeight="true" outlineLevel="0" collapsed="false">
      <c r="A27" s="1" t="str">
        <f aca="false">IF(C27="","",HLOOKUP(C27,町,2,0)*1000+D27)</f>
        <v/>
      </c>
      <c r="B27" s="20" t="n">
        <v>15</v>
      </c>
      <c r="C27" s="28"/>
      <c r="D27" s="28"/>
      <c r="E27" s="29"/>
      <c r="F27" s="30"/>
      <c r="G27" s="31"/>
      <c r="H27" s="32"/>
      <c r="I27" s="36"/>
      <c r="J27" s="34"/>
      <c r="K27" s="29"/>
      <c r="L27" s="33"/>
      <c r="M27" s="37"/>
      <c r="N27" s="29"/>
      <c r="O27" s="35"/>
      <c r="P27" s="34"/>
      <c r="Q27" s="29"/>
      <c r="R27" s="33"/>
      <c r="S27" s="34"/>
      <c r="T27" s="29"/>
      <c r="U27" s="33"/>
      <c r="V27" s="3" t="n">
        <f aca="false">H27*I27+K27*L27+N27*O27+Q27*R27+T27*U27</f>
        <v>0</v>
      </c>
      <c r="W27" s="3" t="n">
        <f aca="false">V27-X27</f>
        <v>0</v>
      </c>
      <c r="X27" s="3" t="n">
        <f aca="false">IF(V27&gt;5000,5000,V27)</f>
        <v>0</v>
      </c>
    </row>
    <row r="28" customFormat="false" ht="15.75" hidden="false" customHeight="true" outlineLevel="0" collapsed="false">
      <c r="A28" s="1" t="str">
        <f aca="false">IF(C28="","",HLOOKUP(C28,町,2,0)*1000+D28)</f>
        <v/>
      </c>
      <c r="B28" s="20" t="n">
        <v>16</v>
      </c>
      <c r="C28" s="28"/>
      <c r="D28" s="28"/>
      <c r="E28" s="29"/>
      <c r="F28" s="30"/>
      <c r="G28" s="31"/>
      <c r="H28" s="32"/>
      <c r="I28" s="36"/>
      <c r="J28" s="34"/>
      <c r="K28" s="29"/>
      <c r="L28" s="33"/>
      <c r="M28" s="37"/>
      <c r="N28" s="29"/>
      <c r="O28" s="35"/>
      <c r="P28" s="34"/>
      <c r="Q28" s="29"/>
      <c r="R28" s="33"/>
      <c r="S28" s="34"/>
      <c r="T28" s="29"/>
      <c r="U28" s="33"/>
      <c r="V28" s="3" t="n">
        <f aca="false">H28*I28+K28*L28+N28*O28+Q28*R28+T28*U28</f>
        <v>0</v>
      </c>
      <c r="W28" s="3" t="n">
        <f aca="false">V28-X28</f>
        <v>0</v>
      </c>
      <c r="X28" s="3" t="n">
        <f aca="false">IF(V28&gt;5000,5000,V28)</f>
        <v>0</v>
      </c>
    </row>
    <row r="29" customFormat="false" ht="15.75" hidden="false" customHeight="true" outlineLevel="0" collapsed="false">
      <c r="A29" s="1" t="str">
        <f aca="false">IF(C29="","",HLOOKUP(C29,町,2,0)*1000+D29)</f>
        <v/>
      </c>
      <c r="B29" s="20" t="n">
        <v>17</v>
      </c>
      <c r="C29" s="28"/>
      <c r="D29" s="28"/>
      <c r="E29" s="29"/>
      <c r="F29" s="30"/>
      <c r="G29" s="31"/>
      <c r="H29" s="32"/>
      <c r="I29" s="36"/>
      <c r="J29" s="34"/>
      <c r="K29" s="29"/>
      <c r="L29" s="33"/>
      <c r="M29" s="37"/>
      <c r="N29" s="29"/>
      <c r="O29" s="35"/>
      <c r="P29" s="34"/>
      <c r="Q29" s="29"/>
      <c r="R29" s="33"/>
      <c r="S29" s="34"/>
      <c r="T29" s="29"/>
      <c r="U29" s="33"/>
      <c r="V29" s="3" t="n">
        <f aca="false">H29*I29+K29*L29+N29*O29+Q29*R29+T29*U29</f>
        <v>0</v>
      </c>
      <c r="W29" s="3" t="n">
        <f aca="false">V29-X29</f>
        <v>0</v>
      </c>
      <c r="X29" s="3" t="n">
        <f aca="false">IF(V29&gt;5000,5000,V29)</f>
        <v>0</v>
      </c>
    </row>
    <row r="30" customFormat="false" ht="15.75" hidden="false" customHeight="true" outlineLevel="0" collapsed="false">
      <c r="A30" s="1" t="str">
        <f aca="false">IF(C30="","",HLOOKUP(C30,町,2,0)*1000+D30)</f>
        <v/>
      </c>
      <c r="B30" s="20" t="n">
        <v>18</v>
      </c>
      <c r="C30" s="28"/>
      <c r="D30" s="28"/>
      <c r="E30" s="29"/>
      <c r="F30" s="30"/>
      <c r="G30" s="31"/>
      <c r="H30" s="32"/>
      <c r="I30" s="36"/>
      <c r="J30" s="34"/>
      <c r="K30" s="29"/>
      <c r="L30" s="33"/>
      <c r="M30" s="37"/>
      <c r="N30" s="29"/>
      <c r="O30" s="35"/>
      <c r="P30" s="34"/>
      <c r="Q30" s="29"/>
      <c r="R30" s="33"/>
      <c r="S30" s="34"/>
      <c r="T30" s="29"/>
      <c r="U30" s="33"/>
      <c r="V30" s="3" t="n">
        <f aca="false">H30*I30+K30*L30+N30*O30+Q30*R30+T30*U30</f>
        <v>0</v>
      </c>
      <c r="W30" s="3" t="n">
        <f aca="false">V30-X30</f>
        <v>0</v>
      </c>
      <c r="X30" s="3" t="n">
        <f aca="false">IF(V30&gt;5000,5000,V30)</f>
        <v>0</v>
      </c>
    </row>
    <row r="31" customFormat="false" ht="15.75" hidden="false" customHeight="true" outlineLevel="0" collapsed="false">
      <c r="A31" s="1" t="str">
        <f aca="false">IF(C31="","",HLOOKUP(C31,町,2,0)*1000+D31)</f>
        <v/>
      </c>
      <c r="B31" s="20" t="n">
        <v>19</v>
      </c>
      <c r="C31" s="28"/>
      <c r="D31" s="28"/>
      <c r="E31" s="29"/>
      <c r="F31" s="30"/>
      <c r="G31" s="31"/>
      <c r="H31" s="32"/>
      <c r="I31" s="36"/>
      <c r="J31" s="34"/>
      <c r="K31" s="29"/>
      <c r="L31" s="33"/>
      <c r="M31" s="37"/>
      <c r="N31" s="29"/>
      <c r="O31" s="35"/>
      <c r="P31" s="34"/>
      <c r="Q31" s="29"/>
      <c r="R31" s="33"/>
      <c r="S31" s="34"/>
      <c r="T31" s="29"/>
      <c r="U31" s="33"/>
      <c r="V31" s="3" t="n">
        <f aca="false">H31*I31+K31*L31+N31*O31+Q31*R31+T31*U31</f>
        <v>0</v>
      </c>
      <c r="W31" s="3" t="n">
        <f aca="false">V31-X31</f>
        <v>0</v>
      </c>
      <c r="X31" s="3" t="n">
        <f aca="false">IF(V31&gt;5000,5000,V31)</f>
        <v>0</v>
      </c>
    </row>
    <row r="32" customFormat="false" ht="15.75" hidden="false" customHeight="true" outlineLevel="0" collapsed="false">
      <c r="A32" s="1" t="str">
        <f aca="false">IF(C32="","",HLOOKUP(C32,町,2,0)*1000+D32)</f>
        <v/>
      </c>
      <c r="B32" s="20" t="n">
        <v>20</v>
      </c>
      <c r="C32" s="28"/>
      <c r="D32" s="28"/>
      <c r="E32" s="29"/>
      <c r="F32" s="30"/>
      <c r="G32" s="31"/>
      <c r="H32" s="32"/>
      <c r="I32" s="36"/>
      <c r="J32" s="34"/>
      <c r="K32" s="29"/>
      <c r="L32" s="33"/>
      <c r="M32" s="37"/>
      <c r="N32" s="29"/>
      <c r="O32" s="35"/>
      <c r="P32" s="34"/>
      <c r="Q32" s="29"/>
      <c r="R32" s="33"/>
      <c r="S32" s="34"/>
      <c r="T32" s="29"/>
      <c r="U32" s="33"/>
      <c r="V32" s="3" t="n">
        <f aca="false">H32*I32+K32*L32+N32*O32+Q32*R32+T32*U32</f>
        <v>0</v>
      </c>
      <c r="W32" s="3" t="n">
        <f aca="false">V32-X32</f>
        <v>0</v>
      </c>
      <c r="X32" s="3" t="n">
        <f aca="false">IF(V32&gt;5000,5000,V32)</f>
        <v>0</v>
      </c>
    </row>
    <row r="33" customFormat="false" ht="15.75" hidden="false" customHeight="true" outlineLevel="0" collapsed="false">
      <c r="A33" s="1" t="str">
        <f aca="false">IF(C33="","",HLOOKUP(C33,町,2,0)*1000+D33)</f>
        <v/>
      </c>
      <c r="B33" s="20" t="n">
        <v>21</v>
      </c>
      <c r="C33" s="28"/>
      <c r="D33" s="28"/>
      <c r="E33" s="29"/>
      <c r="F33" s="30"/>
      <c r="G33" s="31"/>
      <c r="H33" s="32"/>
      <c r="I33" s="36"/>
      <c r="J33" s="34"/>
      <c r="K33" s="29"/>
      <c r="L33" s="33"/>
      <c r="M33" s="37"/>
      <c r="N33" s="29"/>
      <c r="O33" s="35"/>
      <c r="P33" s="34"/>
      <c r="Q33" s="29"/>
      <c r="R33" s="33"/>
      <c r="S33" s="34"/>
      <c r="T33" s="29"/>
      <c r="U33" s="33"/>
      <c r="V33" s="3" t="n">
        <f aca="false">H33*I33+K33*L33+N33*O33+Q33*R33+T33*U33</f>
        <v>0</v>
      </c>
      <c r="W33" s="3" t="n">
        <f aca="false">V33-X33</f>
        <v>0</v>
      </c>
      <c r="X33" s="3" t="n">
        <f aca="false">IF(V33&gt;5000,5000,V33)</f>
        <v>0</v>
      </c>
    </row>
    <row r="34" customFormat="false" ht="15.75" hidden="false" customHeight="true" outlineLevel="0" collapsed="false">
      <c r="A34" s="1" t="str">
        <f aca="false">IF(C34="","",HLOOKUP(C34,町,2,0)*1000+D34)</f>
        <v/>
      </c>
      <c r="B34" s="20" t="n">
        <v>22</v>
      </c>
      <c r="C34" s="28"/>
      <c r="D34" s="28"/>
      <c r="E34" s="29"/>
      <c r="F34" s="30"/>
      <c r="G34" s="31"/>
      <c r="H34" s="32"/>
      <c r="I34" s="36"/>
      <c r="J34" s="34"/>
      <c r="K34" s="29"/>
      <c r="L34" s="33"/>
      <c r="M34" s="37"/>
      <c r="N34" s="29"/>
      <c r="O34" s="35"/>
      <c r="P34" s="34"/>
      <c r="Q34" s="29"/>
      <c r="R34" s="33"/>
      <c r="S34" s="34"/>
      <c r="T34" s="29"/>
      <c r="U34" s="33"/>
      <c r="V34" s="3" t="n">
        <f aca="false">H34*I34+K34*L34+N34*O34+Q34*R34+T34*U34</f>
        <v>0</v>
      </c>
      <c r="W34" s="3" t="n">
        <f aca="false">V34-X34</f>
        <v>0</v>
      </c>
      <c r="X34" s="3" t="n">
        <f aca="false">IF(V34&gt;5000,5000,V34)</f>
        <v>0</v>
      </c>
    </row>
    <row r="35" customFormat="false" ht="15.75" hidden="false" customHeight="true" outlineLevel="0" collapsed="false">
      <c r="A35" s="1" t="str">
        <f aca="false">IF(C35="","",HLOOKUP(C35,町,2,0)*1000+D35)</f>
        <v/>
      </c>
      <c r="B35" s="20" t="n">
        <v>23</v>
      </c>
      <c r="C35" s="28"/>
      <c r="D35" s="28"/>
      <c r="E35" s="29"/>
      <c r="F35" s="30"/>
      <c r="G35" s="31"/>
      <c r="H35" s="32"/>
      <c r="I35" s="36"/>
      <c r="J35" s="34"/>
      <c r="K35" s="29"/>
      <c r="L35" s="33"/>
      <c r="M35" s="37"/>
      <c r="N35" s="29"/>
      <c r="O35" s="35"/>
      <c r="P35" s="34"/>
      <c r="Q35" s="29"/>
      <c r="R35" s="33"/>
      <c r="S35" s="34"/>
      <c r="T35" s="29"/>
      <c r="U35" s="33"/>
      <c r="V35" s="3" t="n">
        <f aca="false">H35*I35+K35*L35+N35*O35+Q35*R35+T35*U35</f>
        <v>0</v>
      </c>
      <c r="W35" s="3" t="n">
        <f aca="false">V35-X35</f>
        <v>0</v>
      </c>
      <c r="X35" s="3" t="n">
        <f aca="false">IF(V35&gt;5000,5000,V35)</f>
        <v>0</v>
      </c>
    </row>
    <row r="36" customFormat="false" ht="15.75" hidden="false" customHeight="true" outlineLevel="0" collapsed="false">
      <c r="A36" s="1" t="str">
        <f aca="false">IF(C36="","",HLOOKUP(C36,町,2,0)*1000+D36)</f>
        <v/>
      </c>
      <c r="B36" s="20" t="n">
        <v>24</v>
      </c>
      <c r="C36" s="28"/>
      <c r="D36" s="28"/>
      <c r="E36" s="29"/>
      <c r="F36" s="30"/>
      <c r="G36" s="31"/>
      <c r="H36" s="32"/>
      <c r="I36" s="36"/>
      <c r="J36" s="34"/>
      <c r="K36" s="29"/>
      <c r="L36" s="33"/>
      <c r="M36" s="37"/>
      <c r="N36" s="29"/>
      <c r="O36" s="35"/>
      <c r="P36" s="34"/>
      <c r="Q36" s="29"/>
      <c r="R36" s="33"/>
      <c r="S36" s="34"/>
      <c r="T36" s="29"/>
      <c r="U36" s="33"/>
      <c r="V36" s="3" t="n">
        <f aca="false">H36*I36+K36*L36+N36*O36+Q36*R36+T36*U36</f>
        <v>0</v>
      </c>
      <c r="W36" s="3" t="n">
        <f aca="false">V36-X36</f>
        <v>0</v>
      </c>
      <c r="X36" s="3" t="n">
        <f aca="false">IF(V36&gt;5000,5000,V36)</f>
        <v>0</v>
      </c>
    </row>
    <row r="37" customFormat="false" ht="15.75" hidden="false" customHeight="true" outlineLevel="0" collapsed="false">
      <c r="A37" s="1" t="str">
        <f aca="false">IF(C37="","",HLOOKUP(C37,町,2,0)*1000+D37)</f>
        <v/>
      </c>
      <c r="B37" s="20" t="n">
        <v>25</v>
      </c>
      <c r="C37" s="28"/>
      <c r="D37" s="28"/>
      <c r="E37" s="29"/>
      <c r="F37" s="30"/>
      <c r="G37" s="31"/>
      <c r="H37" s="32"/>
      <c r="I37" s="36"/>
      <c r="J37" s="34"/>
      <c r="K37" s="29"/>
      <c r="L37" s="33"/>
      <c r="M37" s="37"/>
      <c r="N37" s="29"/>
      <c r="O37" s="35"/>
      <c r="P37" s="34"/>
      <c r="Q37" s="29"/>
      <c r="R37" s="33"/>
      <c r="S37" s="34"/>
      <c r="T37" s="29"/>
      <c r="U37" s="33"/>
      <c r="V37" s="3" t="n">
        <f aca="false">H37*I37+K37*L37+N37*O37+Q37*R37+T37*U37</f>
        <v>0</v>
      </c>
      <c r="W37" s="3" t="n">
        <f aca="false">V37-X37</f>
        <v>0</v>
      </c>
      <c r="X37" s="3" t="n">
        <f aca="false">IF(V37&gt;5000,5000,V37)</f>
        <v>0</v>
      </c>
    </row>
    <row r="38" customFormat="false" ht="15.75" hidden="false" customHeight="true" outlineLevel="0" collapsed="false">
      <c r="A38" s="1" t="str">
        <f aca="false">IF(C38="","",HLOOKUP(C38,町,2,0)*1000+D38)</f>
        <v/>
      </c>
      <c r="B38" s="20" t="n">
        <v>26</v>
      </c>
      <c r="C38" s="28"/>
      <c r="D38" s="28"/>
      <c r="E38" s="29"/>
      <c r="F38" s="30"/>
      <c r="G38" s="31"/>
      <c r="H38" s="32"/>
      <c r="I38" s="36"/>
      <c r="J38" s="34"/>
      <c r="K38" s="29"/>
      <c r="L38" s="33"/>
      <c r="M38" s="37"/>
      <c r="N38" s="29"/>
      <c r="O38" s="35"/>
      <c r="P38" s="34"/>
      <c r="Q38" s="29"/>
      <c r="R38" s="33"/>
      <c r="S38" s="34"/>
      <c r="T38" s="29"/>
      <c r="U38" s="33"/>
      <c r="V38" s="3" t="n">
        <f aca="false">H38*I38+K38*L38+N38*O38+Q38*R38+T38*U38</f>
        <v>0</v>
      </c>
      <c r="W38" s="3" t="n">
        <f aca="false">V38-X38</f>
        <v>0</v>
      </c>
      <c r="X38" s="3" t="n">
        <f aca="false">IF(V38&gt;5000,5000,V38)</f>
        <v>0</v>
      </c>
    </row>
    <row r="39" customFormat="false" ht="15.75" hidden="false" customHeight="true" outlineLevel="0" collapsed="false">
      <c r="A39" s="1" t="str">
        <f aca="false">IF(C39="","",HLOOKUP(C39,町,2,0)*1000+D39)</f>
        <v/>
      </c>
      <c r="B39" s="20" t="n">
        <v>27</v>
      </c>
      <c r="C39" s="28"/>
      <c r="D39" s="28"/>
      <c r="E39" s="29"/>
      <c r="F39" s="30"/>
      <c r="G39" s="31"/>
      <c r="H39" s="32"/>
      <c r="I39" s="36"/>
      <c r="J39" s="34"/>
      <c r="K39" s="29"/>
      <c r="L39" s="33"/>
      <c r="M39" s="37"/>
      <c r="N39" s="29"/>
      <c r="O39" s="35"/>
      <c r="P39" s="34"/>
      <c r="Q39" s="29"/>
      <c r="R39" s="33"/>
      <c r="S39" s="34"/>
      <c r="T39" s="29"/>
      <c r="U39" s="33"/>
      <c r="V39" s="3" t="n">
        <f aca="false">H39*I39+K39*L39+N39*O39+Q39*R39+T39*U39</f>
        <v>0</v>
      </c>
      <c r="W39" s="3" t="n">
        <f aca="false">V39-X39</f>
        <v>0</v>
      </c>
      <c r="X39" s="3" t="n">
        <f aca="false">IF(V39&gt;5000,5000,V39)</f>
        <v>0</v>
      </c>
    </row>
    <row r="40" customFormat="false" ht="15.75" hidden="false" customHeight="true" outlineLevel="0" collapsed="false">
      <c r="A40" s="1" t="str">
        <f aca="false">IF(C40="","",HLOOKUP(C40,町,2,0)*1000+D40)</f>
        <v/>
      </c>
      <c r="B40" s="20" t="n">
        <v>28</v>
      </c>
      <c r="C40" s="28"/>
      <c r="D40" s="28"/>
      <c r="E40" s="29"/>
      <c r="F40" s="30"/>
      <c r="G40" s="31"/>
      <c r="H40" s="32"/>
      <c r="I40" s="36"/>
      <c r="J40" s="34"/>
      <c r="K40" s="29"/>
      <c r="L40" s="33"/>
      <c r="M40" s="37"/>
      <c r="N40" s="29"/>
      <c r="O40" s="35"/>
      <c r="P40" s="34"/>
      <c r="Q40" s="29"/>
      <c r="R40" s="33"/>
      <c r="S40" s="34"/>
      <c r="T40" s="29"/>
      <c r="U40" s="33"/>
      <c r="V40" s="3" t="n">
        <f aca="false">H40*I40+K40*L40+N40*O40+Q40*R40+T40*U40</f>
        <v>0</v>
      </c>
      <c r="W40" s="3" t="n">
        <f aca="false">V40-X40</f>
        <v>0</v>
      </c>
      <c r="X40" s="3" t="n">
        <f aca="false">IF(V40&gt;5000,5000,V40)</f>
        <v>0</v>
      </c>
    </row>
    <row r="41" customFormat="false" ht="15.75" hidden="false" customHeight="true" outlineLevel="0" collapsed="false">
      <c r="A41" s="1" t="str">
        <f aca="false">IF(C41="","",HLOOKUP(C41,町,2,0)*1000+D41)</f>
        <v/>
      </c>
      <c r="B41" s="20" t="n">
        <v>29</v>
      </c>
      <c r="C41" s="28"/>
      <c r="D41" s="28"/>
      <c r="E41" s="29"/>
      <c r="F41" s="30"/>
      <c r="G41" s="31"/>
      <c r="H41" s="32"/>
      <c r="I41" s="36"/>
      <c r="J41" s="34"/>
      <c r="K41" s="29"/>
      <c r="L41" s="33"/>
      <c r="M41" s="37"/>
      <c r="N41" s="29"/>
      <c r="O41" s="35"/>
      <c r="P41" s="34"/>
      <c r="Q41" s="29"/>
      <c r="R41" s="33"/>
      <c r="S41" s="34"/>
      <c r="T41" s="29"/>
      <c r="U41" s="33"/>
      <c r="V41" s="3" t="n">
        <f aca="false">H41*I41+K41*L41+N41*O41+Q41*R41+T41*U41</f>
        <v>0</v>
      </c>
      <c r="W41" s="3" t="n">
        <f aca="false">V41-X41</f>
        <v>0</v>
      </c>
      <c r="X41" s="3" t="n">
        <f aca="false">IF(V41&gt;5000,5000,V41)</f>
        <v>0</v>
      </c>
    </row>
    <row r="42" customFormat="false" ht="15.75" hidden="false" customHeight="true" outlineLevel="0" collapsed="false">
      <c r="A42" s="1" t="str">
        <f aca="false">IF(C42="","",HLOOKUP(C42,町,2,0)*1000+D42)</f>
        <v/>
      </c>
      <c r="B42" s="20" t="n">
        <v>30</v>
      </c>
      <c r="C42" s="28"/>
      <c r="D42" s="28"/>
      <c r="E42" s="29"/>
      <c r="F42" s="30"/>
      <c r="G42" s="31"/>
      <c r="H42" s="32"/>
      <c r="I42" s="36"/>
      <c r="J42" s="34"/>
      <c r="K42" s="29"/>
      <c r="L42" s="33"/>
      <c r="M42" s="37"/>
      <c r="N42" s="29"/>
      <c r="O42" s="35"/>
      <c r="P42" s="34"/>
      <c r="Q42" s="29"/>
      <c r="R42" s="33"/>
      <c r="S42" s="34"/>
      <c r="T42" s="29"/>
      <c r="U42" s="33"/>
      <c r="V42" s="3" t="n">
        <f aca="false">H42*I42+K42*L42+N42*O42+Q42*R42+T42*U42</f>
        <v>0</v>
      </c>
      <c r="W42" s="3" t="n">
        <f aca="false">V42-X42</f>
        <v>0</v>
      </c>
      <c r="X42" s="3" t="n">
        <f aca="false">IF(V42&gt;5000,5000,V42)</f>
        <v>0</v>
      </c>
    </row>
    <row r="43" customFormat="false" ht="15.75" hidden="false" customHeight="true" outlineLevel="0" collapsed="false">
      <c r="A43" s="1" t="str">
        <f aca="false">IF(C43="","",HLOOKUP(C43,町,2,0)*1000+D43)</f>
        <v/>
      </c>
      <c r="B43" s="20" t="n">
        <v>31</v>
      </c>
      <c r="C43" s="28"/>
      <c r="D43" s="28"/>
      <c r="E43" s="29"/>
      <c r="F43" s="30"/>
      <c r="G43" s="31"/>
      <c r="H43" s="32"/>
      <c r="I43" s="36"/>
      <c r="J43" s="34"/>
      <c r="K43" s="29"/>
      <c r="L43" s="33"/>
      <c r="M43" s="37"/>
      <c r="N43" s="29"/>
      <c r="O43" s="35"/>
      <c r="P43" s="34"/>
      <c r="Q43" s="29"/>
      <c r="R43" s="33"/>
      <c r="S43" s="34"/>
      <c r="T43" s="29"/>
      <c r="U43" s="33"/>
      <c r="V43" s="3" t="n">
        <f aca="false">H43*I43+K43*L43+N43*O43+Q43*R43+T43*U43</f>
        <v>0</v>
      </c>
      <c r="W43" s="3" t="n">
        <f aca="false">V43-X43</f>
        <v>0</v>
      </c>
      <c r="X43" s="3" t="n">
        <f aca="false">IF(V43&gt;5000,5000,V43)</f>
        <v>0</v>
      </c>
    </row>
    <row r="44" customFormat="false" ht="15.75" hidden="false" customHeight="true" outlineLevel="0" collapsed="false">
      <c r="A44" s="1" t="str">
        <f aca="false">IF(C44="","",HLOOKUP(C44,町,2,0)*1000+D44)</f>
        <v/>
      </c>
      <c r="B44" s="20" t="n">
        <v>32</v>
      </c>
      <c r="C44" s="28"/>
      <c r="D44" s="28"/>
      <c r="E44" s="29"/>
      <c r="F44" s="30"/>
      <c r="G44" s="31"/>
      <c r="H44" s="32"/>
      <c r="I44" s="36"/>
      <c r="J44" s="34"/>
      <c r="K44" s="29"/>
      <c r="L44" s="33"/>
      <c r="M44" s="37"/>
      <c r="N44" s="29"/>
      <c r="O44" s="35"/>
      <c r="P44" s="34"/>
      <c r="Q44" s="29"/>
      <c r="R44" s="33"/>
      <c r="S44" s="34"/>
      <c r="T44" s="29"/>
      <c r="U44" s="33"/>
      <c r="V44" s="3" t="n">
        <f aca="false">H44*I44+K44*L44+N44*O44+Q44*R44+T44*U44</f>
        <v>0</v>
      </c>
      <c r="W44" s="3" t="n">
        <f aca="false">V44-X44</f>
        <v>0</v>
      </c>
      <c r="X44" s="3" t="n">
        <f aca="false">IF(V44&gt;5000,5000,V44)</f>
        <v>0</v>
      </c>
    </row>
    <row r="45" customFormat="false" ht="15.75" hidden="false" customHeight="true" outlineLevel="0" collapsed="false">
      <c r="A45" s="1" t="str">
        <f aca="false">IF(C45="","",HLOOKUP(C45,町,2,0)*1000+D45)</f>
        <v/>
      </c>
      <c r="B45" s="20" t="n">
        <v>33</v>
      </c>
      <c r="C45" s="28"/>
      <c r="D45" s="28"/>
      <c r="E45" s="29"/>
      <c r="F45" s="30"/>
      <c r="G45" s="31"/>
      <c r="H45" s="32"/>
      <c r="I45" s="36"/>
      <c r="J45" s="34"/>
      <c r="K45" s="29"/>
      <c r="L45" s="33"/>
      <c r="M45" s="37"/>
      <c r="N45" s="29"/>
      <c r="O45" s="35"/>
      <c r="P45" s="34"/>
      <c r="Q45" s="29"/>
      <c r="R45" s="33"/>
      <c r="S45" s="34"/>
      <c r="T45" s="29"/>
      <c r="U45" s="33"/>
      <c r="V45" s="3" t="n">
        <f aca="false">H45*I45+K45*L45+N45*O45+Q45*R45+T45*U45</f>
        <v>0</v>
      </c>
      <c r="W45" s="3" t="n">
        <f aca="false">V45-X45</f>
        <v>0</v>
      </c>
      <c r="X45" s="3" t="n">
        <f aca="false">IF(V45&gt;5000,5000,V45)</f>
        <v>0</v>
      </c>
    </row>
    <row r="46" customFormat="false" ht="15.75" hidden="false" customHeight="true" outlineLevel="0" collapsed="false">
      <c r="A46" s="1" t="str">
        <f aca="false">IF(C46="","",HLOOKUP(C46,町,2,0)*1000+D46)</f>
        <v/>
      </c>
      <c r="B46" s="20" t="n">
        <v>34</v>
      </c>
      <c r="C46" s="28"/>
      <c r="D46" s="28"/>
      <c r="E46" s="29"/>
      <c r="F46" s="30"/>
      <c r="G46" s="31"/>
      <c r="H46" s="32"/>
      <c r="I46" s="36"/>
      <c r="J46" s="34"/>
      <c r="K46" s="29"/>
      <c r="L46" s="33"/>
      <c r="M46" s="37"/>
      <c r="N46" s="29"/>
      <c r="O46" s="35"/>
      <c r="P46" s="34"/>
      <c r="Q46" s="29"/>
      <c r="R46" s="33"/>
      <c r="S46" s="34"/>
      <c r="T46" s="29"/>
      <c r="U46" s="33"/>
      <c r="V46" s="3" t="n">
        <f aca="false">H46*I46+K46*L46+N46*O46+Q46*R46+T46*U46</f>
        <v>0</v>
      </c>
      <c r="W46" s="3" t="n">
        <f aca="false">V46-X46</f>
        <v>0</v>
      </c>
      <c r="X46" s="3" t="n">
        <f aca="false">IF(V46&gt;5000,5000,V46)</f>
        <v>0</v>
      </c>
    </row>
    <row r="47" customFormat="false" ht="15.75" hidden="false" customHeight="true" outlineLevel="0" collapsed="false">
      <c r="A47" s="1" t="str">
        <f aca="false">IF(C47="","",HLOOKUP(C47,町,2,0)*1000+D47)</f>
        <v/>
      </c>
      <c r="B47" s="20" t="n">
        <v>35</v>
      </c>
      <c r="C47" s="28"/>
      <c r="D47" s="28"/>
      <c r="E47" s="29"/>
      <c r="F47" s="30"/>
      <c r="G47" s="31"/>
      <c r="H47" s="32"/>
      <c r="I47" s="36"/>
      <c r="J47" s="34"/>
      <c r="K47" s="29"/>
      <c r="L47" s="33"/>
      <c r="M47" s="37"/>
      <c r="N47" s="29"/>
      <c r="O47" s="35"/>
      <c r="P47" s="34"/>
      <c r="Q47" s="29"/>
      <c r="R47" s="33"/>
      <c r="S47" s="34"/>
      <c r="T47" s="29"/>
      <c r="U47" s="33"/>
      <c r="V47" s="3" t="n">
        <f aca="false">H47*I47+K47*L47+N47*O47+Q47*R47+T47*U47</f>
        <v>0</v>
      </c>
      <c r="W47" s="3" t="n">
        <f aca="false">V47-X47</f>
        <v>0</v>
      </c>
      <c r="X47" s="3" t="n">
        <f aca="false">IF(V47&gt;5000,5000,V47)</f>
        <v>0</v>
      </c>
    </row>
    <row r="48" customFormat="false" ht="15.75" hidden="false" customHeight="true" outlineLevel="0" collapsed="false">
      <c r="A48" s="1" t="str">
        <f aca="false">IF(C48="","",HLOOKUP(C48,町,2,0)*1000+D48)</f>
        <v/>
      </c>
      <c r="B48" s="20" t="n">
        <v>36</v>
      </c>
      <c r="C48" s="28"/>
      <c r="D48" s="28"/>
      <c r="E48" s="29"/>
      <c r="F48" s="30"/>
      <c r="G48" s="31"/>
      <c r="H48" s="32"/>
      <c r="I48" s="36"/>
      <c r="J48" s="34"/>
      <c r="K48" s="29"/>
      <c r="L48" s="33"/>
      <c r="M48" s="37"/>
      <c r="N48" s="29"/>
      <c r="O48" s="35"/>
      <c r="P48" s="34"/>
      <c r="Q48" s="29"/>
      <c r="R48" s="33"/>
      <c r="S48" s="34"/>
      <c r="T48" s="29"/>
      <c r="U48" s="33"/>
      <c r="V48" s="3" t="n">
        <f aca="false">H48*I48+K48*L48+N48*O48+Q48*R48+T48*U48</f>
        <v>0</v>
      </c>
      <c r="W48" s="3" t="n">
        <f aca="false">V48-X48</f>
        <v>0</v>
      </c>
      <c r="X48" s="3" t="n">
        <f aca="false">IF(V48&gt;5000,5000,V48)</f>
        <v>0</v>
      </c>
    </row>
    <row r="49" customFormat="false" ht="15.75" hidden="false" customHeight="true" outlineLevel="0" collapsed="false">
      <c r="A49" s="1" t="str">
        <f aca="false">IF(C49="","",HLOOKUP(C49,町,2,0)*1000+D49)</f>
        <v/>
      </c>
      <c r="B49" s="20" t="n">
        <v>37</v>
      </c>
      <c r="C49" s="28"/>
      <c r="D49" s="28"/>
      <c r="E49" s="29"/>
      <c r="F49" s="30"/>
      <c r="G49" s="31"/>
      <c r="H49" s="32"/>
      <c r="I49" s="36"/>
      <c r="J49" s="34"/>
      <c r="K49" s="29"/>
      <c r="L49" s="33"/>
      <c r="M49" s="37"/>
      <c r="N49" s="29"/>
      <c r="O49" s="35"/>
      <c r="P49" s="34"/>
      <c r="Q49" s="29"/>
      <c r="R49" s="33"/>
      <c r="S49" s="34"/>
      <c r="T49" s="29"/>
      <c r="U49" s="33"/>
      <c r="V49" s="3" t="n">
        <f aca="false">H49*I49+K49*L49+N49*O49+Q49*R49+T49*U49</f>
        <v>0</v>
      </c>
      <c r="W49" s="3" t="n">
        <f aca="false">V49-X49</f>
        <v>0</v>
      </c>
      <c r="X49" s="3" t="n">
        <f aca="false">IF(V49&gt;5000,5000,V49)</f>
        <v>0</v>
      </c>
    </row>
    <row r="50" customFormat="false" ht="15.75" hidden="false" customHeight="true" outlineLevel="0" collapsed="false">
      <c r="A50" s="1" t="str">
        <f aca="false">IF(C50="","",HLOOKUP(C50,町,2,0)*1000+D50)</f>
        <v/>
      </c>
      <c r="B50" s="20" t="n">
        <v>38</v>
      </c>
      <c r="C50" s="28"/>
      <c r="D50" s="28"/>
      <c r="E50" s="29"/>
      <c r="F50" s="30"/>
      <c r="G50" s="31"/>
      <c r="H50" s="32"/>
      <c r="I50" s="36"/>
      <c r="J50" s="34"/>
      <c r="K50" s="29"/>
      <c r="L50" s="33"/>
      <c r="M50" s="37"/>
      <c r="N50" s="29"/>
      <c r="O50" s="35"/>
      <c r="P50" s="34"/>
      <c r="Q50" s="29"/>
      <c r="R50" s="33"/>
      <c r="S50" s="34"/>
      <c r="T50" s="29"/>
      <c r="U50" s="33"/>
      <c r="V50" s="3" t="n">
        <f aca="false">H50*I50+K50*L50+N50*O50+Q50*R50+T50*U50</f>
        <v>0</v>
      </c>
      <c r="W50" s="3" t="n">
        <f aca="false">V50-X50</f>
        <v>0</v>
      </c>
      <c r="X50" s="3" t="n">
        <f aca="false">IF(V50&gt;5000,5000,V50)</f>
        <v>0</v>
      </c>
    </row>
    <row r="51" customFormat="false" ht="15.75" hidden="false" customHeight="true" outlineLevel="0" collapsed="false">
      <c r="A51" s="1" t="str">
        <f aca="false">IF(C51="","",HLOOKUP(C51,町,2,0)*1000+D51)</f>
        <v/>
      </c>
      <c r="B51" s="20" t="n">
        <v>39</v>
      </c>
      <c r="C51" s="28"/>
      <c r="D51" s="28"/>
      <c r="E51" s="29"/>
      <c r="F51" s="30"/>
      <c r="G51" s="31"/>
      <c r="H51" s="32"/>
      <c r="I51" s="36"/>
      <c r="J51" s="34"/>
      <c r="K51" s="29"/>
      <c r="L51" s="33"/>
      <c r="M51" s="37"/>
      <c r="N51" s="29"/>
      <c r="O51" s="35"/>
      <c r="P51" s="34"/>
      <c r="Q51" s="29"/>
      <c r="R51" s="33"/>
      <c r="S51" s="34"/>
      <c r="T51" s="29"/>
      <c r="U51" s="33"/>
      <c r="V51" s="3" t="n">
        <f aca="false">H51*I51+K51*L51+N51*O51+Q51*R51+T51*U51</f>
        <v>0</v>
      </c>
      <c r="W51" s="3" t="n">
        <f aca="false">V51-X51</f>
        <v>0</v>
      </c>
      <c r="X51" s="3" t="n">
        <f aca="false">IF(V51&gt;5000,5000,V51)</f>
        <v>0</v>
      </c>
    </row>
    <row r="52" customFormat="false" ht="15.75" hidden="false" customHeight="true" outlineLevel="0" collapsed="false">
      <c r="A52" s="1" t="str">
        <f aca="false">IF(C52="","",HLOOKUP(C52,町,2,0)*1000+D52)</f>
        <v/>
      </c>
      <c r="B52" s="20" t="n">
        <v>40</v>
      </c>
      <c r="C52" s="28"/>
      <c r="D52" s="28"/>
      <c r="E52" s="29"/>
      <c r="F52" s="30"/>
      <c r="G52" s="31"/>
      <c r="H52" s="32"/>
      <c r="I52" s="36"/>
      <c r="J52" s="34"/>
      <c r="K52" s="29"/>
      <c r="L52" s="33"/>
      <c r="M52" s="37"/>
      <c r="N52" s="29"/>
      <c r="O52" s="35"/>
      <c r="P52" s="34"/>
      <c r="Q52" s="29"/>
      <c r="R52" s="33"/>
      <c r="S52" s="34"/>
      <c r="T52" s="29"/>
      <c r="U52" s="33"/>
      <c r="V52" s="3" t="n">
        <f aca="false">H52*I52+K52*L52+N52*O52+Q52*R52+T52*U52</f>
        <v>0</v>
      </c>
      <c r="W52" s="3" t="n">
        <f aca="false">V52-X52</f>
        <v>0</v>
      </c>
      <c r="X52" s="3" t="n">
        <f aca="false">IF(V52&gt;5000,5000,V52)</f>
        <v>0</v>
      </c>
    </row>
    <row r="53" customFormat="false" ht="15.75" hidden="false" customHeight="true" outlineLevel="0" collapsed="false">
      <c r="A53" s="1" t="str">
        <f aca="false">IF(C53="","",HLOOKUP(C53,町,2,0)*1000+D53)</f>
        <v/>
      </c>
      <c r="B53" s="20" t="n">
        <v>41</v>
      </c>
      <c r="C53" s="28"/>
      <c r="D53" s="28"/>
      <c r="E53" s="29"/>
      <c r="F53" s="30"/>
      <c r="G53" s="31"/>
      <c r="H53" s="32"/>
      <c r="I53" s="36"/>
      <c r="J53" s="34"/>
      <c r="K53" s="29"/>
      <c r="L53" s="33"/>
      <c r="M53" s="37"/>
      <c r="N53" s="29"/>
      <c r="O53" s="35"/>
      <c r="P53" s="34"/>
      <c r="Q53" s="29"/>
      <c r="R53" s="33"/>
      <c r="S53" s="34"/>
      <c r="T53" s="29"/>
      <c r="U53" s="33"/>
      <c r="V53" s="3" t="n">
        <f aca="false">H53*I53+K53*L53+N53*O53+Q53*R53+T53*U53</f>
        <v>0</v>
      </c>
      <c r="W53" s="3" t="n">
        <f aca="false">V53-X53</f>
        <v>0</v>
      </c>
      <c r="X53" s="3" t="n">
        <f aca="false">IF(V53&gt;5000,5000,V53)</f>
        <v>0</v>
      </c>
    </row>
    <row r="54" customFormat="false" ht="15.75" hidden="false" customHeight="true" outlineLevel="0" collapsed="false">
      <c r="A54" s="1" t="str">
        <f aca="false">IF(C54="","",HLOOKUP(C54,町,2,0)*1000+D54)</f>
        <v/>
      </c>
      <c r="B54" s="20" t="n">
        <v>42</v>
      </c>
      <c r="C54" s="28"/>
      <c r="D54" s="28"/>
      <c r="E54" s="29"/>
      <c r="F54" s="30"/>
      <c r="G54" s="31"/>
      <c r="H54" s="32"/>
      <c r="I54" s="36"/>
      <c r="J54" s="34"/>
      <c r="K54" s="29"/>
      <c r="L54" s="33"/>
      <c r="M54" s="37"/>
      <c r="N54" s="29"/>
      <c r="O54" s="35"/>
      <c r="P54" s="34"/>
      <c r="Q54" s="29"/>
      <c r="R54" s="33"/>
      <c r="S54" s="34"/>
      <c r="T54" s="29"/>
      <c r="U54" s="33"/>
      <c r="V54" s="3" t="n">
        <f aca="false">H54*I54+K54*L54+N54*O54+Q54*R54+T54*U54</f>
        <v>0</v>
      </c>
      <c r="W54" s="3" t="n">
        <f aca="false">V54-X54</f>
        <v>0</v>
      </c>
      <c r="X54" s="3" t="n">
        <f aca="false">IF(V54&gt;5000,5000,V54)</f>
        <v>0</v>
      </c>
    </row>
    <row r="55" customFormat="false" ht="15.75" hidden="false" customHeight="true" outlineLevel="0" collapsed="false">
      <c r="A55" s="1" t="str">
        <f aca="false">IF(C55="","",HLOOKUP(C55,町,2,0)*1000+D55)</f>
        <v/>
      </c>
      <c r="B55" s="20" t="n">
        <v>43</v>
      </c>
      <c r="C55" s="28"/>
      <c r="D55" s="28"/>
      <c r="E55" s="29"/>
      <c r="F55" s="30"/>
      <c r="G55" s="31"/>
      <c r="H55" s="32"/>
      <c r="I55" s="36"/>
      <c r="J55" s="34"/>
      <c r="K55" s="29"/>
      <c r="L55" s="33"/>
      <c r="M55" s="37"/>
      <c r="N55" s="29"/>
      <c r="O55" s="35"/>
      <c r="P55" s="34"/>
      <c r="Q55" s="29"/>
      <c r="R55" s="33"/>
      <c r="S55" s="34"/>
      <c r="T55" s="29"/>
      <c r="U55" s="33"/>
      <c r="V55" s="3" t="n">
        <f aca="false">H55*I55+K55*L55+N55*O55+Q55*R55+T55*U55</f>
        <v>0</v>
      </c>
      <c r="W55" s="3" t="n">
        <f aca="false">V55-X55</f>
        <v>0</v>
      </c>
      <c r="X55" s="3" t="n">
        <f aca="false">IF(V55&gt;5000,5000,V55)</f>
        <v>0</v>
      </c>
    </row>
    <row r="56" customFormat="false" ht="15.75" hidden="false" customHeight="true" outlineLevel="0" collapsed="false">
      <c r="A56" s="1" t="str">
        <f aca="false">IF(C56="","",HLOOKUP(C56,町,2,0)*1000+D56)</f>
        <v/>
      </c>
      <c r="B56" s="20" t="n">
        <v>44</v>
      </c>
      <c r="C56" s="28"/>
      <c r="D56" s="28"/>
      <c r="E56" s="29"/>
      <c r="F56" s="30"/>
      <c r="G56" s="31"/>
      <c r="H56" s="32"/>
      <c r="I56" s="36"/>
      <c r="J56" s="34"/>
      <c r="K56" s="29"/>
      <c r="L56" s="33"/>
      <c r="M56" s="37"/>
      <c r="N56" s="29"/>
      <c r="O56" s="35"/>
      <c r="P56" s="34"/>
      <c r="Q56" s="29"/>
      <c r="R56" s="33"/>
      <c r="S56" s="34"/>
      <c r="T56" s="29"/>
      <c r="U56" s="33"/>
      <c r="V56" s="3" t="n">
        <f aca="false">H56*I56+K56*L56+N56*O56+Q56*R56+T56*U56</f>
        <v>0</v>
      </c>
      <c r="W56" s="3" t="n">
        <f aca="false">V56-X56</f>
        <v>0</v>
      </c>
      <c r="X56" s="3" t="n">
        <f aca="false">IF(V56&gt;5000,5000,V56)</f>
        <v>0</v>
      </c>
    </row>
    <row r="57" customFormat="false" ht="15.75" hidden="false" customHeight="true" outlineLevel="0" collapsed="false">
      <c r="A57" s="1" t="str">
        <f aca="false">IF(C57="","",HLOOKUP(C57,町,2,0)*1000+D57)</f>
        <v/>
      </c>
      <c r="B57" s="20" t="n">
        <v>45</v>
      </c>
      <c r="C57" s="28"/>
      <c r="D57" s="28"/>
      <c r="E57" s="29"/>
      <c r="F57" s="30"/>
      <c r="G57" s="31"/>
      <c r="H57" s="32"/>
      <c r="I57" s="36"/>
      <c r="J57" s="34"/>
      <c r="K57" s="29"/>
      <c r="L57" s="33"/>
      <c r="M57" s="37"/>
      <c r="N57" s="29"/>
      <c r="O57" s="35"/>
      <c r="P57" s="34"/>
      <c r="Q57" s="29"/>
      <c r="R57" s="33"/>
      <c r="S57" s="34"/>
      <c r="T57" s="29"/>
      <c r="U57" s="33"/>
      <c r="V57" s="3" t="n">
        <f aca="false">H57*I57+K57*L57+N57*O57+Q57*R57+T57*U57</f>
        <v>0</v>
      </c>
      <c r="W57" s="3" t="n">
        <f aca="false">V57-X57</f>
        <v>0</v>
      </c>
      <c r="X57" s="3" t="n">
        <f aca="false">IF(V57&gt;5000,5000,V57)</f>
        <v>0</v>
      </c>
    </row>
    <row r="58" customFormat="false" ht="15.75" hidden="false" customHeight="true" outlineLevel="0" collapsed="false">
      <c r="A58" s="1" t="str">
        <f aca="false">IF(C58="","",HLOOKUP(C58,町,2,0)*1000+D58)</f>
        <v/>
      </c>
      <c r="B58" s="20" t="n">
        <v>46</v>
      </c>
      <c r="C58" s="28"/>
      <c r="D58" s="28"/>
      <c r="E58" s="29"/>
      <c r="F58" s="30"/>
      <c r="G58" s="31"/>
      <c r="H58" s="32"/>
      <c r="I58" s="36"/>
      <c r="J58" s="34"/>
      <c r="K58" s="29"/>
      <c r="L58" s="33"/>
      <c r="M58" s="37"/>
      <c r="N58" s="29"/>
      <c r="O58" s="35"/>
      <c r="P58" s="34"/>
      <c r="Q58" s="29"/>
      <c r="R58" s="33"/>
      <c r="S58" s="34"/>
      <c r="T58" s="29"/>
      <c r="U58" s="33"/>
      <c r="V58" s="3" t="n">
        <f aca="false">H58*I58+K58*L58+N58*O58+Q58*R58+T58*U58</f>
        <v>0</v>
      </c>
      <c r="W58" s="3" t="n">
        <f aca="false">V58-X58</f>
        <v>0</v>
      </c>
      <c r="X58" s="3" t="n">
        <f aca="false">IF(V58&gt;5000,5000,V58)</f>
        <v>0</v>
      </c>
    </row>
    <row r="59" customFormat="false" ht="15.75" hidden="false" customHeight="true" outlineLevel="0" collapsed="false">
      <c r="A59" s="1" t="str">
        <f aca="false">IF(C59="","",HLOOKUP(C59,町,2,0)*1000+D59)</f>
        <v/>
      </c>
      <c r="B59" s="20" t="n">
        <v>47</v>
      </c>
      <c r="C59" s="28"/>
      <c r="D59" s="28"/>
      <c r="E59" s="29"/>
      <c r="F59" s="30"/>
      <c r="G59" s="31"/>
      <c r="H59" s="32"/>
      <c r="I59" s="36"/>
      <c r="J59" s="34"/>
      <c r="K59" s="29"/>
      <c r="L59" s="33"/>
      <c r="M59" s="37"/>
      <c r="N59" s="29"/>
      <c r="O59" s="35"/>
      <c r="P59" s="34"/>
      <c r="Q59" s="29"/>
      <c r="R59" s="33"/>
      <c r="S59" s="34"/>
      <c r="T59" s="29"/>
      <c r="U59" s="33"/>
      <c r="V59" s="3" t="n">
        <f aca="false">H59*I59+K59*L59+N59*O59+Q59*R59+T59*U59</f>
        <v>0</v>
      </c>
      <c r="W59" s="3" t="n">
        <f aca="false">V59-X59</f>
        <v>0</v>
      </c>
      <c r="X59" s="3" t="n">
        <f aca="false">IF(V59&gt;5000,5000,V59)</f>
        <v>0</v>
      </c>
    </row>
    <row r="60" customFormat="false" ht="15.75" hidden="false" customHeight="true" outlineLevel="0" collapsed="false">
      <c r="A60" s="1" t="str">
        <f aca="false">IF(C60="","",HLOOKUP(C60,町,2,0)*1000+D60)</f>
        <v/>
      </c>
      <c r="B60" s="20" t="n">
        <v>48</v>
      </c>
      <c r="C60" s="28"/>
      <c r="D60" s="28"/>
      <c r="E60" s="29"/>
      <c r="F60" s="30"/>
      <c r="G60" s="31"/>
      <c r="H60" s="32"/>
      <c r="I60" s="36"/>
      <c r="J60" s="34"/>
      <c r="K60" s="29"/>
      <c r="L60" s="33"/>
      <c r="M60" s="37"/>
      <c r="N60" s="29"/>
      <c r="O60" s="35"/>
      <c r="P60" s="34"/>
      <c r="Q60" s="29"/>
      <c r="R60" s="33"/>
      <c r="S60" s="34"/>
      <c r="T60" s="29"/>
      <c r="U60" s="33"/>
      <c r="V60" s="3" t="n">
        <f aca="false">H60*I60+K60*L60+N60*O60+Q60*R60+T60*U60</f>
        <v>0</v>
      </c>
      <c r="W60" s="3" t="n">
        <f aca="false">V60-X60</f>
        <v>0</v>
      </c>
      <c r="X60" s="3" t="n">
        <f aca="false">IF(V60&gt;5000,5000,V60)</f>
        <v>0</v>
      </c>
    </row>
    <row r="61" customFormat="false" ht="15.75" hidden="false" customHeight="true" outlineLevel="0" collapsed="false">
      <c r="A61" s="1" t="str">
        <f aca="false">IF(C61="","",HLOOKUP(C61,町,2,0)*1000+D61)</f>
        <v/>
      </c>
      <c r="B61" s="20" t="n">
        <v>49</v>
      </c>
      <c r="C61" s="28"/>
      <c r="D61" s="28"/>
      <c r="E61" s="29"/>
      <c r="F61" s="30"/>
      <c r="G61" s="31"/>
      <c r="H61" s="32"/>
      <c r="I61" s="36"/>
      <c r="J61" s="34"/>
      <c r="K61" s="29"/>
      <c r="L61" s="33"/>
      <c r="M61" s="37"/>
      <c r="N61" s="29"/>
      <c r="O61" s="35"/>
      <c r="P61" s="34"/>
      <c r="Q61" s="29"/>
      <c r="R61" s="33"/>
      <c r="S61" s="34"/>
      <c r="T61" s="29"/>
      <c r="U61" s="33"/>
      <c r="V61" s="3" t="n">
        <f aca="false">H61*I61+K61*L61+N61*O61+Q61*R61+T61*U61</f>
        <v>0</v>
      </c>
      <c r="W61" s="3" t="n">
        <f aca="false">V61-X61</f>
        <v>0</v>
      </c>
      <c r="X61" s="3" t="n">
        <f aca="false">IF(V61&gt;5000,5000,V61)</f>
        <v>0</v>
      </c>
    </row>
    <row r="62" customFormat="false" ht="15.75" hidden="false" customHeight="true" outlineLevel="0" collapsed="false">
      <c r="A62" s="1" t="str">
        <f aca="false">IF(C62="","",HLOOKUP(C62,町,2,0)*1000+D62)</f>
        <v/>
      </c>
      <c r="B62" s="20" t="n">
        <v>50</v>
      </c>
      <c r="C62" s="28"/>
      <c r="D62" s="28"/>
      <c r="E62" s="29"/>
      <c r="F62" s="30"/>
      <c r="G62" s="31"/>
      <c r="H62" s="32"/>
      <c r="I62" s="36"/>
      <c r="J62" s="34"/>
      <c r="K62" s="29"/>
      <c r="L62" s="33"/>
      <c r="M62" s="37"/>
      <c r="N62" s="29"/>
      <c r="O62" s="35"/>
      <c r="P62" s="34"/>
      <c r="Q62" s="29"/>
      <c r="R62" s="33"/>
      <c r="S62" s="34"/>
      <c r="T62" s="29"/>
      <c r="U62" s="33"/>
      <c r="V62" s="3" t="n">
        <f aca="false">H62*I62+K62*L62+N62*O62+Q62*R62+T62*U62</f>
        <v>0</v>
      </c>
      <c r="W62" s="3" t="n">
        <f aca="false">V62-X62</f>
        <v>0</v>
      </c>
      <c r="X62" s="3" t="n">
        <f aca="false">IF(V62&gt;5000,5000,V62)</f>
        <v>0</v>
      </c>
    </row>
    <row r="63" customFormat="false" ht="15.75" hidden="false" customHeight="true" outlineLevel="0" collapsed="false">
      <c r="A63" s="1" t="str">
        <f aca="false">IF(C63="","",HLOOKUP(C63,町,2,0)*1000+D63)</f>
        <v/>
      </c>
      <c r="B63" s="20" t="n">
        <v>51</v>
      </c>
      <c r="C63" s="28"/>
      <c r="D63" s="28"/>
      <c r="E63" s="29"/>
      <c r="F63" s="30"/>
      <c r="G63" s="31"/>
      <c r="H63" s="32"/>
      <c r="I63" s="36"/>
      <c r="J63" s="34"/>
      <c r="K63" s="29"/>
      <c r="L63" s="33"/>
      <c r="M63" s="37"/>
      <c r="N63" s="29"/>
      <c r="O63" s="35"/>
      <c r="P63" s="34"/>
      <c r="Q63" s="29"/>
      <c r="R63" s="33"/>
      <c r="S63" s="34"/>
      <c r="T63" s="29"/>
      <c r="U63" s="33"/>
      <c r="V63" s="3" t="n">
        <f aca="false">H63*I63+K63*L63+N63*O63+Q63*R63+T63*U63</f>
        <v>0</v>
      </c>
      <c r="W63" s="3" t="n">
        <f aca="false">V63-X63</f>
        <v>0</v>
      </c>
      <c r="X63" s="3" t="n">
        <f aca="false">IF(V63&gt;5000,5000,V63)</f>
        <v>0</v>
      </c>
    </row>
    <row r="64" customFormat="false" ht="15.75" hidden="false" customHeight="true" outlineLevel="0" collapsed="false">
      <c r="A64" s="1" t="str">
        <f aca="false">IF(C64="","",HLOOKUP(C64,町,2,0)*1000+D64)</f>
        <v/>
      </c>
      <c r="B64" s="20" t="n">
        <v>52</v>
      </c>
      <c r="C64" s="28"/>
      <c r="D64" s="28"/>
      <c r="E64" s="29"/>
      <c r="F64" s="30"/>
      <c r="G64" s="31"/>
      <c r="H64" s="32"/>
      <c r="I64" s="36"/>
      <c r="J64" s="34"/>
      <c r="K64" s="29"/>
      <c r="L64" s="33"/>
      <c r="M64" s="37"/>
      <c r="N64" s="29"/>
      <c r="O64" s="35"/>
      <c r="P64" s="34"/>
      <c r="Q64" s="29"/>
      <c r="R64" s="33"/>
      <c r="S64" s="34"/>
      <c r="T64" s="29"/>
      <c r="U64" s="33"/>
      <c r="V64" s="3" t="n">
        <f aca="false">H64*I64+K64*L64+N64*O64+Q64*R64+T64*U64</f>
        <v>0</v>
      </c>
      <c r="W64" s="3" t="n">
        <f aca="false">V64-X64</f>
        <v>0</v>
      </c>
      <c r="X64" s="3" t="n">
        <f aca="false">IF(V64&gt;5000,5000,V64)</f>
        <v>0</v>
      </c>
    </row>
    <row r="65" customFormat="false" ht="15.75" hidden="false" customHeight="true" outlineLevel="0" collapsed="false">
      <c r="A65" s="1" t="str">
        <f aca="false">IF(C65="","",HLOOKUP(C65,町,2,0)*1000+D65)</f>
        <v/>
      </c>
      <c r="B65" s="20" t="n">
        <v>53</v>
      </c>
      <c r="C65" s="28"/>
      <c r="D65" s="28"/>
      <c r="E65" s="29"/>
      <c r="F65" s="30"/>
      <c r="G65" s="31"/>
      <c r="H65" s="32"/>
      <c r="I65" s="36"/>
      <c r="J65" s="34"/>
      <c r="K65" s="29"/>
      <c r="L65" s="33"/>
      <c r="M65" s="37"/>
      <c r="N65" s="29"/>
      <c r="O65" s="35"/>
      <c r="P65" s="34"/>
      <c r="Q65" s="29"/>
      <c r="R65" s="33"/>
      <c r="S65" s="34"/>
      <c r="T65" s="29"/>
      <c r="U65" s="33"/>
      <c r="V65" s="3" t="n">
        <f aca="false">H65*I65+K65*L65+N65*O65+Q65*R65+T65*U65</f>
        <v>0</v>
      </c>
      <c r="W65" s="3" t="n">
        <f aca="false">V65-X65</f>
        <v>0</v>
      </c>
      <c r="X65" s="3" t="n">
        <f aca="false">IF(V65&gt;5000,5000,V65)</f>
        <v>0</v>
      </c>
    </row>
    <row r="66" customFormat="false" ht="15.75" hidden="false" customHeight="true" outlineLevel="0" collapsed="false">
      <c r="A66" s="1" t="str">
        <f aca="false">IF(C66="","",HLOOKUP(C66,町,2,0)*1000+D66)</f>
        <v/>
      </c>
      <c r="B66" s="20" t="n">
        <v>54</v>
      </c>
      <c r="C66" s="28"/>
      <c r="D66" s="28"/>
      <c r="E66" s="29"/>
      <c r="F66" s="30"/>
      <c r="G66" s="31"/>
      <c r="H66" s="32"/>
      <c r="I66" s="36"/>
      <c r="J66" s="34"/>
      <c r="K66" s="29"/>
      <c r="L66" s="33"/>
      <c r="M66" s="37"/>
      <c r="N66" s="29"/>
      <c r="O66" s="35"/>
      <c r="P66" s="34"/>
      <c r="Q66" s="29"/>
      <c r="R66" s="33"/>
      <c r="S66" s="34"/>
      <c r="T66" s="29"/>
      <c r="U66" s="33"/>
      <c r="V66" s="3" t="n">
        <f aca="false">H66*I66+K66*L66+N66*O66+Q66*R66+T66*U66</f>
        <v>0</v>
      </c>
      <c r="W66" s="3" t="n">
        <f aca="false">V66-X66</f>
        <v>0</v>
      </c>
      <c r="X66" s="3" t="n">
        <f aca="false">IF(V66&gt;5000,5000,V66)</f>
        <v>0</v>
      </c>
    </row>
    <row r="67" customFormat="false" ht="15.75" hidden="false" customHeight="true" outlineLevel="0" collapsed="false">
      <c r="A67" s="1" t="str">
        <f aca="false">IF(C67="","",HLOOKUP(C67,町,2,0)*1000+D67)</f>
        <v/>
      </c>
      <c r="B67" s="20" t="n">
        <v>55</v>
      </c>
      <c r="C67" s="28"/>
      <c r="D67" s="28"/>
      <c r="E67" s="29"/>
      <c r="F67" s="30"/>
      <c r="G67" s="31"/>
      <c r="H67" s="32"/>
      <c r="I67" s="36"/>
      <c r="J67" s="34"/>
      <c r="K67" s="29"/>
      <c r="L67" s="33"/>
      <c r="M67" s="37"/>
      <c r="N67" s="29"/>
      <c r="O67" s="35"/>
      <c r="P67" s="34"/>
      <c r="Q67" s="29"/>
      <c r="R67" s="33"/>
      <c r="S67" s="34"/>
      <c r="T67" s="29"/>
      <c r="U67" s="33"/>
      <c r="V67" s="3" t="n">
        <f aca="false">H67*I67+K67*L67+N67*O67+Q67*R67+T67*U67</f>
        <v>0</v>
      </c>
      <c r="W67" s="3" t="n">
        <f aca="false">V67-X67</f>
        <v>0</v>
      </c>
      <c r="X67" s="3" t="n">
        <f aca="false">IF(V67&gt;5000,5000,V67)</f>
        <v>0</v>
      </c>
    </row>
    <row r="68" customFormat="false" ht="15.75" hidden="false" customHeight="true" outlineLevel="0" collapsed="false">
      <c r="A68" s="1" t="str">
        <f aca="false">IF(C68="","",HLOOKUP(C68,町,2,0)*1000+D68)</f>
        <v/>
      </c>
      <c r="B68" s="20" t="n">
        <v>56</v>
      </c>
      <c r="C68" s="28"/>
      <c r="D68" s="28"/>
      <c r="E68" s="29"/>
      <c r="F68" s="30"/>
      <c r="G68" s="31"/>
      <c r="H68" s="32"/>
      <c r="I68" s="36"/>
      <c r="J68" s="34"/>
      <c r="K68" s="29"/>
      <c r="L68" s="33"/>
      <c r="M68" s="37"/>
      <c r="N68" s="29"/>
      <c r="O68" s="35"/>
      <c r="P68" s="34"/>
      <c r="Q68" s="29"/>
      <c r="R68" s="33"/>
      <c r="S68" s="34"/>
      <c r="T68" s="29"/>
      <c r="U68" s="33"/>
      <c r="V68" s="3" t="n">
        <f aca="false">H68*I68+K68*L68+N68*O68+Q68*R68+T68*U68</f>
        <v>0</v>
      </c>
      <c r="W68" s="3" t="n">
        <f aca="false">V68-X68</f>
        <v>0</v>
      </c>
      <c r="X68" s="3" t="n">
        <f aca="false">IF(V68&gt;5000,5000,V68)</f>
        <v>0</v>
      </c>
    </row>
    <row r="69" customFormat="false" ht="15.75" hidden="false" customHeight="true" outlineLevel="0" collapsed="false">
      <c r="A69" s="1" t="str">
        <f aca="false">IF(C69="","",HLOOKUP(C69,町,2,0)*1000+D69)</f>
        <v/>
      </c>
      <c r="B69" s="20" t="n">
        <v>57</v>
      </c>
      <c r="C69" s="28"/>
      <c r="D69" s="28"/>
      <c r="E69" s="29"/>
      <c r="F69" s="30"/>
      <c r="G69" s="31"/>
      <c r="H69" s="32"/>
      <c r="I69" s="36"/>
      <c r="J69" s="34"/>
      <c r="K69" s="29"/>
      <c r="L69" s="33"/>
      <c r="M69" s="37"/>
      <c r="N69" s="29"/>
      <c r="O69" s="35"/>
      <c r="P69" s="34"/>
      <c r="Q69" s="29"/>
      <c r="R69" s="33"/>
      <c r="S69" s="34"/>
      <c r="T69" s="29"/>
      <c r="U69" s="33"/>
      <c r="V69" s="3" t="n">
        <f aca="false">H69*I69+K69*L69+N69*O69+Q69*R69+T69*U69</f>
        <v>0</v>
      </c>
      <c r="W69" s="3" t="n">
        <f aca="false">V69-X69</f>
        <v>0</v>
      </c>
      <c r="X69" s="3" t="n">
        <f aca="false">IF(V69&gt;5000,5000,V69)</f>
        <v>0</v>
      </c>
    </row>
    <row r="70" customFormat="false" ht="15.75" hidden="false" customHeight="true" outlineLevel="0" collapsed="false">
      <c r="A70" s="1" t="str">
        <f aca="false">IF(C70="","",HLOOKUP(C70,町,2,0)*1000+D70)</f>
        <v/>
      </c>
      <c r="B70" s="20" t="n">
        <v>58</v>
      </c>
      <c r="C70" s="28"/>
      <c r="D70" s="28"/>
      <c r="E70" s="29"/>
      <c r="F70" s="30"/>
      <c r="G70" s="31"/>
      <c r="H70" s="32"/>
      <c r="I70" s="36"/>
      <c r="J70" s="34"/>
      <c r="K70" s="29"/>
      <c r="L70" s="33"/>
      <c r="M70" s="37"/>
      <c r="N70" s="29"/>
      <c r="O70" s="35"/>
      <c r="P70" s="34"/>
      <c r="Q70" s="29"/>
      <c r="R70" s="33"/>
      <c r="S70" s="34"/>
      <c r="T70" s="29"/>
      <c r="U70" s="33"/>
      <c r="V70" s="3" t="n">
        <f aca="false">H70*I70+K70*L70+N70*O70+Q70*R70+T70*U70</f>
        <v>0</v>
      </c>
      <c r="W70" s="3" t="n">
        <f aca="false">V70-X70</f>
        <v>0</v>
      </c>
      <c r="X70" s="3" t="n">
        <f aca="false">IF(V70&gt;5000,5000,V70)</f>
        <v>0</v>
      </c>
    </row>
    <row r="71" customFormat="false" ht="15.75" hidden="false" customHeight="true" outlineLevel="0" collapsed="false">
      <c r="A71" s="1" t="str">
        <f aca="false">IF(C71="","",HLOOKUP(C71,町,2,0)*1000+D71)</f>
        <v/>
      </c>
      <c r="B71" s="20" t="n">
        <v>59</v>
      </c>
      <c r="C71" s="28"/>
      <c r="D71" s="28"/>
      <c r="E71" s="29"/>
      <c r="F71" s="30"/>
      <c r="G71" s="31"/>
      <c r="H71" s="32"/>
      <c r="I71" s="36"/>
      <c r="J71" s="34"/>
      <c r="K71" s="29"/>
      <c r="L71" s="33"/>
      <c r="M71" s="37"/>
      <c r="N71" s="29"/>
      <c r="O71" s="35"/>
      <c r="P71" s="34"/>
      <c r="Q71" s="29"/>
      <c r="R71" s="33"/>
      <c r="S71" s="34"/>
      <c r="T71" s="29"/>
      <c r="U71" s="33"/>
      <c r="V71" s="3" t="n">
        <f aca="false">H71*I71+K71*L71+N71*O71+Q71*R71+T71*U71</f>
        <v>0</v>
      </c>
      <c r="W71" s="3" t="n">
        <f aca="false">V71-X71</f>
        <v>0</v>
      </c>
      <c r="X71" s="3" t="n">
        <f aca="false">IF(V71&gt;5000,5000,V71)</f>
        <v>0</v>
      </c>
    </row>
    <row r="72" customFormat="false" ht="15.75" hidden="false" customHeight="true" outlineLevel="0" collapsed="false">
      <c r="A72" s="1" t="str">
        <f aca="false">IF(C72="","",HLOOKUP(C72,町,2,0)*1000+D72)</f>
        <v/>
      </c>
      <c r="B72" s="20" t="n">
        <v>60</v>
      </c>
      <c r="C72" s="28"/>
      <c r="D72" s="28"/>
      <c r="E72" s="29"/>
      <c r="F72" s="30"/>
      <c r="G72" s="31"/>
      <c r="H72" s="32"/>
      <c r="I72" s="36"/>
      <c r="J72" s="34"/>
      <c r="K72" s="29"/>
      <c r="L72" s="33"/>
      <c r="M72" s="37"/>
      <c r="N72" s="29"/>
      <c r="O72" s="35"/>
      <c r="P72" s="34"/>
      <c r="Q72" s="29"/>
      <c r="R72" s="33"/>
      <c r="S72" s="34"/>
      <c r="T72" s="29"/>
      <c r="U72" s="33"/>
      <c r="V72" s="3" t="n">
        <f aca="false">H72*I72+K72*L72+N72*O72+Q72*R72+T72*U72</f>
        <v>0</v>
      </c>
      <c r="W72" s="3" t="n">
        <f aca="false">V72-X72</f>
        <v>0</v>
      </c>
      <c r="X72" s="3" t="n">
        <f aca="false">IF(V72&gt;5000,5000,V72)</f>
        <v>0</v>
      </c>
    </row>
    <row r="73" customFormat="false" ht="15.75" hidden="false" customHeight="true" outlineLevel="0" collapsed="false">
      <c r="A73" s="1" t="str">
        <f aca="false">IF(C73="","",HLOOKUP(C73,町,2,0)*1000+D73)</f>
        <v/>
      </c>
      <c r="B73" s="20" t="n">
        <v>61</v>
      </c>
      <c r="C73" s="28"/>
      <c r="D73" s="28"/>
      <c r="E73" s="29"/>
      <c r="F73" s="30"/>
      <c r="G73" s="31"/>
      <c r="H73" s="32"/>
      <c r="I73" s="36"/>
      <c r="J73" s="34"/>
      <c r="K73" s="29"/>
      <c r="L73" s="33"/>
      <c r="M73" s="37"/>
      <c r="N73" s="29"/>
      <c r="O73" s="35"/>
      <c r="P73" s="34"/>
      <c r="Q73" s="29"/>
      <c r="R73" s="33"/>
      <c r="S73" s="34"/>
      <c r="T73" s="29"/>
      <c r="U73" s="33"/>
      <c r="V73" s="3" t="n">
        <f aca="false">H73*I73+K73*L73+N73*O73+Q73*R73+T73*U73</f>
        <v>0</v>
      </c>
      <c r="W73" s="3" t="n">
        <f aca="false">V73-X73</f>
        <v>0</v>
      </c>
      <c r="X73" s="3" t="n">
        <f aca="false">IF(V73&gt;5000,5000,V73)</f>
        <v>0</v>
      </c>
    </row>
    <row r="74" customFormat="false" ht="15.75" hidden="false" customHeight="true" outlineLevel="0" collapsed="false">
      <c r="A74" s="1" t="str">
        <f aca="false">IF(C74="","",HLOOKUP(C74,町,2,0)*1000+D74)</f>
        <v/>
      </c>
      <c r="B74" s="20" t="n">
        <v>62</v>
      </c>
      <c r="C74" s="28"/>
      <c r="D74" s="28"/>
      <c r="E74" s="29"/>
      <c r="F74" s="30"/>
      <c r="G74" s="31"/>
      <c r="H74" s="32"/>
      <c r="I74" s="36"/>
      <c r="J74" s="34"/>
      <c r="K74" s="29"/>
      <c r="L74" s="33"/>
      <c r="M74" s="37"/>
      <c r="N74" s="29"/>
      <c r="O74" s="35"/>
      <c r="P74" s="34"/>
      <c r="Q74" s="29"/>
      <c r="R74" s="33"/>
      <c r="S74" s="34"/>
      <c r="T74" s="29"/>
      <c r="U74" s="33"/>
      <c r="V74" s="3" t="n">
        <f aca="false">H74*I74+K74*L74+N74*O74+Q74*R74+T74*U74</f>
        <v>0</v>
      </c>
      <c r="W74" s="3" t="n">
        <f aca="false">V74-X74</f>
        <v>0</v>
      </c>
      <c r="X74" s="3" t="n">
        <f aca="false">IF(V74&gt;5000,5000,V74)</f>
        <v>0</v>
      </c>
    </row>
    <row r="75" customFormat="false" ht="15.75" hidden="false" customHeight="true" outlineLevel="0" collapsed="false">
      <c r="A75" s="1" t="str">
        <f aca="false">IF(C75="","",HLOOKUP(C75,町,2,0)*1000+D75)</f>
        <v/>
      </c>
      <c r="B75" s="20" t="n">
        <v>63</v>
      </c>
      <c r="C75" s="28"/>
      <c r="D75" s="28"/>
      <c r="E75" s="29"/>
      <c r="F75" s="30"/>
      <c r="G75" s="31"/>
      <c r="H75" s="32"/>
      <c r="I75" s="36"/>
      <c r="J75" s="34"/>
      <c r="K75" s="29"/>
      <c r="L75" s="33"/>
      <c r="M75" s="37"/>
      <c r="N75" s="29"/>
      <c r="O75" s="35"/>
      <c r="P75" s="34"/>
      <c r="Q75" s="29"/>
      <c r="R75" s="33"/>
      <c r="S75" s="34"/>
      <c r="T75" s="29"/>
      <c r="U75" s="33"/>
      <c r="V75" s="3" t="n">
        <f aca="false">H75*I75+K75*L75+N75*O75+Q75*R75+T75*U75</f>
        <v>0</v>
      </c>
      <c r="W75" s="3" t="n">
        <f aca="false">V75-X75</f>
        <v>0</v>
      </c>
      <c r="X75" s="3" t="n">
        <f aca="false">IF(V75&gt;5000,5000,V75)</f>
        <v>0</v>
      </c>
    </row>
    <row r="76" customFormat="false" ht="15.75" hidden="false" customHeight="true" outlineLevel="0" collapsed="false">
      <c r="A76" s="1" t="str">
        <f aca="false">IF(C76="","",HLOOKUP(C76,町,2,0)*1000+D76)</f>
        <v/>
      </c>
      <c r="B76" s="20" t="n">
        <v>64</v>
      </c>
      <c r="C76" s="28"/>
      <c r="D76" s="28"/>
      <c r="E76" s="29"/>
      <c r="F76" s="30"/>
      <c r="G76" s="31"/>
      <c r="H76" s="32"/>
      <c r="I76" s="36"/>
      <c r="J76" s="34"/>
      <c r="K76" s="29"/>
      <c r="L76" s="33"/>
      <c r="M76" s="37"/>
      <c r="N76" s="29"/>
      <c r="O76" s="35"/>
      <c r="P76" s="34"/>
      <c r="Q76" s="29"/>
      <c r="R76" s="33"/>
      <c r="S76" s="34"/>
      <c r="T76" s="29"/>
      <c r="U76" s="33"/>
      <c r="V76" s="3" t="n">
        <f aca="false">H76*I76+K76*L76+N76*O76+Q76*R76+T76*U76</f>
        <v>0</v>
      </c>
      <c r="W76" s="3" t="n">
        <f aca="false">V76-X76</f>
        <v>0</v>
      </c>
      <c r="X76" s="3" t="n">
        <f aca="false">IF(V76&gt;5000,5000,V76)</f>
        <v>0</v>
      </c>
    </row>
    <row r="77" customFormat="false" ht="15.75" hidden="false" customHeight="true" outlineLevel="0" collapsed="false">
      <c r="A77" s="1" t="str">
        <f aca="false">IF(C77="","",HLOOKUP(C77,町,2,0)*1000+D77)</f>
        <v/>
      </c>
      <c r="B77" s="20" t="n">
        <v>65</v>
      </c>
      <c r="C77" s="28"/>
      <c r="D77" s="28"/>
      <c r="E77" s="29"/>
      <c r="F77" s="30"/>
      <c r="G77" s="31"/>
      <c r="H77" s="32"/>
      <c r="I77" s="36"/>
      <c r="J77" s="34"/>
      <c r="K77" s="29"/>
      <c r="L77" s="33"/>
      <c r="M77" s="37"/>
      <c r="N77" s="29"/>
      <c r="O77" s="35"/>
      <c r="P77" s="34"/>
      <c r="Q77" s="29"/>
      <c r="R77" s="33"/>
      <c r="S77" s="34"/>
      <c r="T77" s="29"/>
      <c r="U77" s="33"/>
      <c r="V77" s="3" t="n">
        <f aca="false">H77*I77+K77*L77+N77*O77+Q77*R77+T77*U77</f>
        <v>0</v>
      </c>
      <c r="W77" s="3" t="n">
        <f aca="false">V77-X77</f>
        <v>0</v>
      </c>
      <c r="X77" s="3" t="n">
        <f aca="false">IF(V77&gt;5000,5000,V77)</f>
        <v>0</v>
      </c>
    </row>
    <row r="78" customFormat="false" ht="15.75" hidden="false" customHeight="true" outlineLevel="0" collapsed="false">
      <c r="A78" s="1" t="str">
        <f aca="false">IF(C78="","",HLOOKUP(C78,町,2,0)*1000+D78)</f>
        <v/>
      </c>
      <c r="B78" s="20" t="n">
        <v>66</v>
      </c>
      <c r="C78" s="28"/>
      <c r="D78" s="28"/>
      <c r="E78" s="29"/>
      <c r="F78" s="30"/>
      <c r="G78" s="31"/>
      <c r="H78" s="32"/>
      <c r="I78" s="36"/>
      <c r="J78" s="34"/>
      <c r="K78" s="29"/>
      <c r="L78" s="33"/>
      <c r="M78" s="37"/>
      <c r="N78" s="29"/>
      <c r="O78" s="35"/>
      <c r="P78" s="34"/>
      <c r="Q78" s="29"/>
      <c r="R78" s="33"/>
      <c r="S78" s="34"/>
      <c r="T78" s="29"/>
      <c r="U78" s="33"/>
      <c r="V78" s="3" t="n">
        <f aca="false">H78*I78+K78*L78+N78*O78+Q78*R78+T78*U78</f>
        <v>0</v>
      </c>
      <c r="W78" s="3" t="n">
        <f aca="false">V78-X78</f>
        <v>0</v>
      </c>
      <c r="X78" s="3" t="n">
        <f aca="false">IF(V78&gt;5000,5000,V78)</f>
        <v>0</v>
      </c>
    </row>
    <row r="79" customFormat="false" ht="15.75" hidden="false" customHeight="true" outlineLevel="0" collapsed="false">
      <c r="A79" s="1" t="str">
        <f aca="false">IF(C79="","",HLOOKUP(C79,町,2,0)*1000+D79)</f>
        <v/>
      </c>
      <c r="B79" s="20" t="n">
        <v>67</v>
      </c>
      <c r="C79" s="28"/>
      <c r="D79" s="28"/>
      <c r="E79" s="29"/>
      <c r="F79" s="30"/>
      <c r="G79" s="31"/>
      <c r="H79" s="32"/>
      <c r="I79" s="36"/>
      <c r="J79" s="34"/>
      <c r="K79" s="29"/>
      <c r="L79" s="33"/>
      <c r="M79" s="37"/>
      <c r="N79" s="29"/>
      <c r="O79" s="35"/>
      <c r="P79" s="34"/>
      <c r="Q79" s="29"/>
      <c r="R79" s="33"/>
      <c r="S79" s="34"/>
      <c r="T79" s="29"/>
      <c r="U79" s="33"/>
      <c r="V79" s="3" t="n">
        <f aca="false">H79*I79+K79*L79+N79*O79+Q79*R79+T79*U79</f>
        <v>0</v>
      </c>
      <c r="W79" s="3" t="n">
        <f aca="false">V79-X79</f>
        <v>0</v>
      </c>
      <c r="X79" s="3" t="n">
        <f aca="false">IF(V79&gt;5000,5000,V79)</f>
        <v>0</v>
      </c>
    </row>
    <row r="80" customFormat="false" ht="15.75" hidden="false" customHeight="true" outlineLevel="0" collapsed="false">
      <c r="A80" s="1" t="str">
        <f aca="false">IF(C80="","",HLOOKUP(C80,町,2,0)*1000+D80)</f>
        <v/>
      </c>
      <c r="B80" s="20" t="n">
        <v>68</v>
      </c>
      <c r="C80" s="28"/>
      <c r="D80" s="28"/>
      <c r="E80" s="29"/>
      <c r="F80" s="30"/>
      <c r="G80" s="31"/>
      <c r="H80" s="32"/>
      <c r="I80" s="36"/>
      <c r="J80" s="34"/>
      <c r="K80" s="29"/>
      <c r="L80" s="33"/>
      <c r="M80" s="37"/>
      <c r="N80" s="29"/>
      <c r="O80" s="35"/>
      <c r="P80" s="34"/>
      <c r="Q80" s="29"/>
      <c r="R80" s="33"/>
      <c r="S80" s="34"/>
      <c r="T80" s="29"/>
      <c r="U80" s="33"/>
      <c r="V80" s="3" t="n">
        <f aca="false">H80*I80+K80*L80+N80*O80+Q80*R80+T80*U80</f>
        <v>0</v>
      </c>
      <c r="W80" s="3" t="n">
        <f aca="false">V80-X80</f>
        <v>0</v>
      </c>
      <c r="X80" s="3" t="n">
        <f aca="false">IF(V80&gt;5000,5000,V80)</f>
        <v>0</v>
      </c>
    </row>
    <row r="81" customFormat="false" ht="15.75" hidden="false" customHeight="true" outlineLevel="0" collapsed="false">
      <c r="A81" s="1" t="str">
        <f aca="false">IF(C81="","",HLOOKUP(C81,町,2,0)*1000+D81)</f>
        <v/>
      </c>
      <c r="B81" s="20" t="n">
        <v>69</v>
      </c>
      <c r="C81" s="28"/>
      <c r="D81" s="28"/>
      <c r="E81" s="29"/>
      <c r="F81" s="30"/>
      <c r="G81" s="31"/>
      <c r="H81" s="32"/>
      <c r="I81" s="36"/>
      <c r="J81" s="34"/>
      <c r="K81" s="29"/>
      <c r="L81" s="33"/>
      <c r="M81" s="37"/>
      <c r="N81" s="29"/>
      <c r="O81" s="35"/>
      <c r="P81" s="34"/>
      <c r="Q81" s="29"/>
      <c r="R81" s="33"/>
      <c r="S81" s="34"/>
      <c r="T81" s="29"/>
      <c r="U81" s="33"/>
      <c r="V81" s="3" t="n">
        <f aca="false">H81*I81+K81*L81+N81*O81+Q81*R81+T81*U81</f>
        <v>0</v>
      </c>
      <c r="W81" s="3" t="n">
        <f aca="false">V81-X81</f>
        <v>0</v>
      </c>
      <c r="X81" s="3" t="n">
        <f aca="false">IF(V81&gt;5000,5000,V81)</f>
        <v>0</v>
      </c>
    </row>
    <row r="82" customFormat="false" ht="15.75" hidden="false" customHeight="true" outlineLevel="0" collapsed="false">
      <c r="A82" s="1" t="str">
        <f aca="false">IF(C82="","",HLOOKUP(C82,町,2,0)*1000+D82)</f>
        <v/>
      </c>
      <c r="B82" s="20" t="n">
        <v>70</v>
      </c>
      <c r="C82" s="28"/>
      <c r="D82" s="28"/>
      <c r="E82" s="29"/>
      <c r="F82" s="30"/>
      <c r="G82" s="31"/>
      <c r="H82" s="32"/>
      <c r="I82" s="36"/>
      <c r="J82" s="34"/>
      <c r="K82" s="29"/>
      <c r="L82" s="33"/>
      <c r="M82" s="37"/>
      <c r="N82" s="29"/>
      <c r="O82" s="35"/>
      <c r="P82" s="34"/>
      <c r="Q82" s="29"/>
      <c r="R82" s="33"/>
      <c r="S82" s="34"/>
      <c r="T82" s="29"/>
      <c r="U82" s="33"/>
      <c r="V82" s="3" t="n">
        <f aca="false">H82*I82+K82*L82+N82*O82+Q82*R82+T82*U82</f>
        <v>0</v>
      </c>
      <c r="W82" s="3" t="n">
        <f aca="false">V82-X82</f>
        <v>0</v>
      </c>
      <c r="X82" s="3" t="n">
        <f aca="false">IF(V82&gt;5000,5000,V82)</f>
        <v>0</v>
      </c>
    </row>
    <row r="83" customFormat="false" ht="15.75" hidden="false" customHeight="true" outlineLevel="0" collapsed="false">
      <c r="A83" s="1" t="str">
        <f aca="false">IF(C83="","",HLOOKUP(C83,町,2,0)*1000+D83)</f>
        <v/>
      </c>
      <c r="B83" s="20" t="n">
        <v>71</v>
      </c>
      <c r="C83" s="28"/>
      <c r="D83" s="28"/>
      <c r="E83" s="29"/>
      <c r="F83" s="30"/>
      <c r="G83" s="31"/>
      <c r="H83" s="32"/>
      <c r="I83" s="36"/>
      <c r="J83" s="34"/>
      <c r="K83" s="29"/>
      <c r="L83" s="33"/>
      <c r="M83" s="37"/>
      <c r="N83" s="29"/>
      <c r="O83" s="35"/>
      <c r="P83" s="34"/>
      <c r="Q83" s="29"/>
      <c r="R83" s="33"/>
      <c r="S83" s="34"/>
      <c r="T83" s="29"/>
      <c r="U83" s="33"/>
      <c r="V83" s="3" t="n">
        <f aca="false">H83*I83+K83*L83+N83*O83+Q83*R83+T83*U83</f>
        <v>0</v>
      </c>
      <c r="W83" s="3" t="n">
        <f aca="false">V83-X83</f>
        <v>0</v>
      </c>
      <c r="X83" s="3" t="n">
        <f aca="false">IF(V83&gt;5000,5000,V83)</f>
        <v>0</v>
      </c>
    </row>
    <row r="84" customFormat="false" ht="15.75" hidden="false" customHeight="true" outlineLevel="0" collapsed="false">
      <c r="A84" s="1" t="str">
        <f aca="false">IF(C84="","",HLOOKUP(C84,町,2,0)*1000+D84)</f>
        <v/>
      </c>
      <c r="B84" s="20" t="n">
        <v>72</v>
      </c>
      <c r="C84" s="28"/>
      <c r="D84" s="28"/>
      <c r="E84" s="29"/>
      <c r="F84" s="30"/>
      <c r="G84" s="31"/>
      <c r="H84" s="32"/>
      <c r="I84" s="36"/>
      <c r="J84" s="34"/>
      <c r="K84" s="29"/>
      <c r="L84" s="33"/>
      <c r="M84" s="37"/>
      <c r="N84" s="29"/>
      <c r="O84" s="35"/>
      <c r="P84" s="34"/>
      <c r="Q84" s="29"/>
      <c r="R84" s="33"/>
      <c r="S84" s="34"/>
      <c r="T84" s="29"/>
      <c r="U84" s="33"/>
      <c r="V84" s="3" t="n">
        <f aca="false">H84*I84+K84*L84+N84*O84+Q84*R84+T84*U84</f>
        <v>0</v>
      </c>
      <c r="W84" s="3" t="n">
        <f aca="false">V84-X84</f>
        <v>0</v>
      </c>
      <c r="X84" s="3" t="n">
        <f aca="false">IF(V84&gt;5000,5000,V84)</f>
        <v>0</v>
      </c>
    </row>
    <row r="85" customFormat="false" ht="15.75" hidden="false" customHeight="true" outlineLevel="0" collapsed="false">
      <c r="A85" s="1" t="str">
        <f aca="false">IF(C85="","",HLOOKUP(C85,町,2,0)*1000+D85)</f>
        <v/>
      </c>
      <c r="B85" s="20" t="n">
        <v>73</v>
      </c>
      <c r="C85" s="28"/>
      <c r="D85" s="28"/>
      <c r="E85" s="29"/>
      <c r="F85" s="30"/>
      <c r="G85" s="31"/>
      <c r="H85" s="32"/>
      <c r="I85" s="36"/>
      <c r="J85" s="34"/>
      <c r="K85" s="29"/>
      <c r="L85" s="33"/>
      <c r="M85" s="37"/>
      <c r="N85" s="29"/>
      <c r="O85" s="35"/>
      <c r="P85" s="34"/>
      <c r="Q85" s="29"/>
      <c r="R85" s="33"/>
      <c r="S85" s="34"/>
      <c r="T85" s="29"/>
      <c r="U85" s="33"/>
      <c r="V85" s="3" t="n">
        <f aca="false">H85*I85+K85*L85+N85*O85+Q85*R85+T85*U85</f>
        <v>0</v>
      </c>
      <c r="W85" s="3" t="n">
        <f aca="false">V85-X85</f>
        <v>0</v>
      </c>
      <c r="X85" s="3" t="n">
        <f aca="false">IF(V85&gt;5000,5000,V85)</f>
        <v>0</v>
      </c>
    </row>
    <row r="86" customFormat="false" ht="15.75" hidden="false" customHeight="true" outlineLevel="0" collapsed="false">
      <c r="A86" s="1" t="str">
        <f aca="false">IF(C86="","",HLOOKUP(C86,町,2,0)*1000+D86)</f>
        <v/>
      </c>
      <c r="B86" s="20" t="n">
        <v>74</v>
      </c>
      <c r="C86" s="28"/>
      <c r="D86" s="28"/>
      <c r="E86" s="29"/>
      <c r="F86" s="30"/>
      <c r="G86" s="31"/>
      <c r="H86" s="32"/>
      <c r="I86" s="36"/>
      <c r="J86" s="34"/>
      <c r="K86" s="29"/>
      <c r="L86" s="33"/>
      <c r="M86" s="37"/>
      <c r="N86" s="29"/>
      <c r="O86" s="35"/>
      <c r="P86" s="34"/>
      <c r="Q86" s="29"/>
      <c r="R86" s="33"/>
      <c r="S86" s="34"/>
      <c r="T86" s="29"/>
      <c r="U86" s="33"/>
      <c r="V86" s="3" t="n">
        <f aca="false">H86*I86+K86*L86+N86*O86+Q86*R86+T86*U86</f>
        <v>0</v>
      </c>
      <c r="W86" s="3" t="n">
        <f aca="false">V86-X86</f>
        <v>0</v>
      </c>
      <c r="X86" s="3" t="n">
        <f aca="false">IF(V86&gt;5000,5000,V86)</f>
        <v>0</v>
      </c>
    </row>
    <row r="87" customFormat="false" ht="15.75" hidden="false" customHeight="true" outlineLevel="0" collapsed="false">
      <c r="A87" s="1" t="str">
        <f aca="false">IF(C87="","",HLOOKUP(C87,町,2,0)*1000+D87)</f>
        <v/>
      </c>
      <c r="B87" s="20" t="n">
        <v>75</v>
      </c>
      <c r="C87" s="28"/>
      <c r="D87" s="28"/>
      <c r="E87" s="29"/>
      <c r="F87" s="30"/>
      <c r="G87" s="31"/>
      <c r="H87" s="32"/>
      <c r="I87" s="36"/>
      <c r="J87" s="34"/>
      <c r="K87" s="29"/>
      <c r="L87" s="33"/>
      <c r="M87" s="37"/>
      <c r="N87" s="29"/>
      <c r="O87" s="35"/>
      <c r="P87" s="34"/>
      <c r="Q87" s="29"/>
      <c r="R87" s="33"/>
      <c r="S87" s="34"/>
      <c r="T87" s="29"/>
      <c r="U87" s="33"/>
      <c r="V87" s="3" t="n">
        <f aca="false">H87*I87+K87*L87+N87*O87+Q87*R87+T87*U87</f>
        <v>0</v>
      </c>
      <c r="W87" s="3" t="n">
        <f aca="false">V87-X87</f>
        <v>0</v>
      </c>
      <c r="X87" s="3" t="n">
        <f aca="false">IF(V87&gt;5000,5000,V87)</f>
        <v>0</v>
      </c>
    </row>
    <row r="88" customFormat="false" ht="15.75" hidden="false" customHeight="true" outlineLevel="0" collapsed="false">
      <c r="A88" s="1" t="str">
        <f aca="false">IF(C88="","",HLOOKUP(C88,町,2,0)*1000+D88)</f>
        <v/>
      </c>
      <c r="B88" s="20" t="n">
        <v>76</v>
      </c>
      <c r="C88" s="28"/>
      <c r="D88" s="28"/>
      <c r="E88" s="29"/>
      <c r="F88" s="30"/>
      <c r="G88" s="31"/>
      <c r="H88" s="32"/>
      <c r="I88" s="36"/>
      <c r="J88" s="34"/>
      <c r="K88" s="29"/>
      <c r="L88" s="33"/>
      <c r="M88" s="37"/>
      <c r="N88" s="29"/>
      <c r="O88" s="35"/>
      <c r="P88" s="34"/>
      <c r="Q88" s="29"/>
      <c r="R88" s="33"/>
      <c r="S88" s="34"/>
      <c r="T88" s="29"/>
      <c r="U88" s="33"/>
      <c r="V88" s="3" t="n">
        <f aca="false">H88*I88+K88*L88+N88*O88+Q88*R88+T88*U88</f>
        <v>0</v>
      </c>
      <c r="W88" s="3" t="n">
        <f aca="false">V88-X88</f>
        <v>0</v>
      </c>
      <c r="X88" s="3" t="n">
        <f aca="false">IF(V88&gt;5000,5000,V88)</f>
        <v>0</v>
      </c>
    </row>
    <row r="89" customFormat="false" ht="15.75" hidden="false" customHeight="true" outlineLevel="0" collapsed="false">
      <c r="A89" s="1" t="str">
        <f aca="false">IF(C89="","",HLOOKUP(C89,町,2,0)*1000+D89)</f>
        <v/>
      </c>
      <c r="B89" s="20" t="n">
        <v>77</v>
      </c>
      <c r="C89" s="28"/>
      <c r="D89" s="28"/>
      <c r="E89" s="29"/>
      <c r="F89" s="30"/>
      <c r="G89" s="31"/>
      <c r="H89" s="32"/>
      <c r="I89" s="36"/>
      <c r="J89" s="34"/>
      <c r="K89" s="29"/>
      <c r="L89" s="33"/>
      <c r="M89" s="37"/>
      <c r="N89" s="29"/>
      <c r="O89" s="35"/>
      <c r="P89" s="34"/>
      <c r="Q89" s="29"/>
      <c r="R89" s="33"/>
      <c r="S89" s="34"/>
      <c r="T89" s="29"/>
      <c r="U89" s="33"/>
      <c r="V89" s="3" t="n">
        <f aca="false">H89*I89+K89*L89+N89*O89+Q89*R89+T89*U89</f>
        <v>0</v>
      </c>
      <c r="W89" s="3" t="n">
        <f aca="false">V89-X89</f>
        <v>0</v>
      </c>
      <c r="X89" s="3" t="n">
        <f aca="false">IF(V89&gt;5000,5000,V89)</f>
        <v>0</v>
      </c>
    </row>
    <row r="90" customFormat="false" ht="15.75" hidden="false" customHeight="true" outlineLevel="0" collapsed="false">
      <c r="A90" s="1" t="str">
        <f aca="false">IF(C90="","",HLOOKUP(C90,町,2,0)*1000+D90)</f>
        <v/>
      </c>
      <c r="B90" s="20" t="n">
        <v>78</v>
      </c>
      <c r="C90" s="28"/>
      <c r="D90" s="28"/>
      <c r="E90" s="29"/>
      <c r="F90" s="30"/>
      <c r="G90" s="31"/>
      <c r="H90" s="32"/>
      <c r="I90" s="36"/>
      <c r="J90" s="34"/>
      <c r="K90" s="29"/>
      <c r="L90" s="33"/>
      <c r="M90" s="37"/>
      <c r="N90" s="29"/>
      <c r="O90" s="35"/>
      <c r="P90" s="34"/>
      <c r="Q90" s="29"/>
      <c r="R90" s="33"/>
      <c r="S90" s="34"/>
      <c r="T90" s="29"/>
      <c r="U90" s="33"/>
      <c r="V90" s="3" t="n">
        <f aca="false">H90*I90+K90*L90+N90*O90+Q90*R90+T90*U90</f>
        <v>0</v>
      </c>
      <c r="W90" s="3" t="n">
        <f aca="false">V90-X90</f>
        <v>0</v>
      </c>
      <c r="X90" s="3" t="n">
        <f aca="false">IF(V90&gt;5000,5000,V90)</f>
        <v>0</v>
      </c>
    </row>
    <row r="91" customFormat="false" ht="15.75" hidden="false" customHeight="true" outlineLevel="0" collapsed="false">
      <c r="A91" s="1" t="str">
        <f aca="false">IF(C91="","",HLOOKUP(C91,町,2,0)*1000+D91)</f>
        <v/>
      </c>
      <c r="B91" s="20" t="n">
        <v>79</v>
      </c>
      <c r="C91" s="28"/>
      <c r="D91" s="28"/>
      <c r="E91" s="29"/>
      <c r="F91" s="30"/>
      <c r="G91" s="31"/>
      <c r="H91" s="32"/>
      <c r="I91" s="36"/>
      <c r="J91" s="34"/>
      <c r="K91" s="29"/>
      <c r="L91" s="33"/>
      <c r="M91" s="37"/>
      <c r="N91" s="29"/>
      <c r="O91" s="35"/>
      <c r="P91" s="34"/>
      <c r="Q91" s="29"/>
      <c r="R91" s="33"/>
      <c r="S91" s="34"/>
      <c r="T91" s="29"/>
      <c r="U91" s="33"/>
      <c r="V91" s="3" t="n">
        <f aca="false">H91*I91+K91*L91+N91*O91+Q91*R91+T91*U91</f>
        <v>0</v>
      </c>
      <c r="W91" s="3" t="n">
        <f aca="false">V91-X91</f>
        <v>0</v>
      </c>
      <c r="X91" s="3" t="n">
        <f aca="false">IF(V91&gt;5000,5000,V91)</f>
        <v>0</v>
      </c>
    </row>
    <row r="92" customFormat="false" ht="15.75" hidden="false" customHeight="true" outlineLevel="0" collapsed="false">
      <c r="A92" s="1" t="str">
        <f aca="false">IF(C92="","",HLOOKUP(C92,町,2,0)*1000+D92)</f>
        <v/>
      </c>
      <c r="B92" s="20" t="n">
        <v>80</v>
      </c>
      <c r="C92" s="28"/>
      <c r="D92" s="28"/>
      <c r="E92" s="29"/>
      <c r="F92" s="30"/>
      <c r="G92" s="31"/>
      <c r="H92" s="32"/>
      <c r="I92" s="36"/>
      <c r="J92" s="34"/>
      <c r="K92" s="29"/>
      <c r="L92" s="33"/>
      <c r="M92" s="37"/>
      <c r="N92" s="29"/>
      <c r="O92" s="35"/>
      <c r="P92" s="34"/>
      <c r="Q92" s="29"/>
      <c r="R92" s="33"/>
      <c r="S92" s="34"/>
      <c r="T92" s="29"/>
      <c r="U92" s="33"/>
      <c r="V92" s="3" t="n">
        <f aca="false">H92*I92+K92*L92+N92*O92+Q92*R92+T92*U92</f>
        <v>0</v>
      </c>
      <c r="W92" s="3" t="n">
        <f aca="false">V92-X92</f>
        <v>0</v>
      </c>
      <c r="X92" s="3" t="n">
        <f aca="false">IF(V92&gt;5000,5000,V92)</f>
        <v>0</v>
      </c>
    </row>
    <row r="93" customFormat="false" ht="15.75" hidden="false" customHeight="true" outlineLevel="0" collapsed="false">
      <c r="A93" s="1" t="str">
        <f aca="false">IF(C93="","",HLOOKUP(C93,町,2,0)*1000+D93)</f>
        <v/>
      </c>
      <c r="B93" s="20" t="n">
        <v>81</v>
      </c>
      <c r="C93" s="28"/>
      <c r="D93" s="28"/>
      <c r="E93" s="29"/>
      <c r="F93" s="30"/>
      <c r="G93" s="31"/>
      <c r="H93" s="32"/>
      <c r="I93" s="36"/>
      <c r="J93" s="34"/>
      <c r="K93" s="29"/>
      <c r="L93" s="33"/>
      <c r="M93" s="37"/>
      <c r="N93" s="29"/>
      <c r="O93" s="35"/>
      <c r="P93" s="34"/>
      <c r="Q93" s="29"/>
      <c r="R93" s="33"/>
      <c r="S93" s="34"/>
      <c r="T93" s="29"/>
      <c r="U93" s="33"/>
      <c r="V93" s="3" t="n">
        <f aca="false">H93*I93+K93*L93+N93*O93+Q93*R93+T93*U93</f>
        <v>0</v>
      </c>
      <c r="W93" s="3" t="n">
        <f aca="false">V93-X93</f>
        <v>0</v>
      </c>
      <c r="X93" s="3" t="n">
        <f aca="false">IF(V93&gt;5000,5000,V93)</f>
        <v>0</v>
      </c>
    </row>
    <row r="94" customFormat="false" ht="15.75" hidden="false" customHeight="true" outlineLevel="0" collapsed="false">
      <c r="A94" s="1" t="str">
        <f aca="false">IF(C94="","",HLOOKUP(C94,町,2,0)*1000+D94)</f>
        <v/>
      </c>
      <c r="B94" s="20" t="n">
        <v>82</v>
      </c>
      <c r="C94" s="28"/>
      <c r="D94" s="28"/>
      <c r="E94" s="29"/>
      <c r="F94" s="30"/>
      <c r="G94" s="31"/>
      <c r="H94" s="32"/>
      <c r="I94" s="36"/>
      <c r="J94" s="34"/>
      <c r="K94" s="29"/>
      <c r="L94" s="33"/>
      <c r="M94" s="37"/>
      <c r="N94" s="29"/>
      <c r="O94" s="35"/>
      <c r="P94" s="34"/>
      <c r="Q94" s="29"/>
      <c r="R94" s="33"/>
      <c r="S94" s="34"/>
      <c r="T94" s="29"/>
      <c r="U94" s="33"/>
      <c r="V94" s="3" t="n">
        <f aca="false">H94*I94+K94*L94+N94*O94+Q94*R94+T94*U94</f>
        <v>0</v>
      </c>
      <c r="W94" s="3" t="n">
        <f aca="false">V94-X94</f>
        <v>0</v>
      </c>
      <c r="X94" s="3" t="n">
        <f aca="false">IF(V94&gt;5000,5000,V94)</f>
        <v>0</v>
      </c>
    </row>
    <row r="95" customFormat="false" ht="15.75" hidden="false" customHeight="true" outlineLevel="0" collapsed="false">
      <c r="A95" s="1" t="str">
        <f aca="false">IF(C95="","",HLOOKUP(C95,町,2,0)*1000+D95)</f>
        <v/>
      </c>
      <c r="B95" s="20" t="n">
        <v>83</v>
      </c>
      <c r="C95" s="28"/>
      <c r="D95" s="28"/>
      <c r="E95" s="29"/>
      <c r="F95" s="30"/>
      <c r="G95" s="31"/>
      <c r="H95" s="32"/>
      <c r="I95" s="36"/>
      <c r="J95" s="34"/>
      <c r="K95" s="29"/>
      <c r="L95" s="33"/>
      <c r="M95" s="37"/>
      <c r="N95" s="29"/>
      <c r="O95" s="35"/>
      <c r="P95" s="34"/>
      <c r="Q95" s="29"/>
      <c r="R95" s="33"/>
      <c r="S95" s="34"/>
      <c r="T95" s="29"/>
      <c r="U95" s="33"/>
      <c r="V95" s="3" t="n">
        <f aca="false">H95*I95+K95*L95+N95*O95+Q95*R95+T95*U95</f>
        <v>0</v>
      </c>
      <c r="W95" s="3" t="n">
        <f aca="false">V95-X95</f>
        <v>0</v>
      </c>
      <c r="X95" s="3" t="n">
        <f aca="false">IF(V95&gt;5000,5000,V95)</f>
        <v>0</v>
      </c>
    </row>
    <row r="96" customFormat="false" ht="15.75" hidden="false" customHeight="true" outlineLevel="0" collapsed="false">
      <c r="A96" s="1" t="str">
        <f aca="false">IF(C96="","",HLOOKUP(C96,町,2,0)*1000+D96)</f>
        <v/>
      </c>
      <c r="B96" s="20" t="n">
        <v>84</v>
      </c>
      <c r="C96" s="28"/>
      <c r="D96" s="28"/>
      <c r="E96" s="29"/>
      <c r="F96" s="30"/>
      <c r="G96" s="31"/>
      <c r="H96" s="32"/>
      <c r="I96" s="36"/>
      <c r="J96" s="34"/>
      <c r="K96" s="29"/>
      <c r="L96" s="33"/>
      <c r="M96" s="37"/>
      <c r="N96" s="29"/>
      <c r="O96" s="35"/>
      <c r="P96" s="34"/>
      <c r="Q96" s="29"/>
      <c r="R96" s="33"/>
      <c r="S96" s="34"/>
      <c r="T96" s="29"/>
      <c r="U96" s="33"/>
      <c r="V96" s="3" t="n">
        <f aca="false">H96*I96+K96*L96+N96*O96+Q96*R96+T96*U96</f>
        <v>0</v>
      </c>
      <c r="W96" s="3" t="n">
        <f aca="false">V96-X96</f>
        <v>0</v>
      </c>
      <c r="X96" s="3" t="n">
        <f aca="false">IF(V96&gt;5000,5000,V96)</f>
        <v>0</v>
      </c>
    </row>
    <row r="97" customFormat="false" ht="15.75" hidden="false" customHeight="true" outlineLevel="0" collapsed="false">
      <c r="A97" s="1" t="str">
        <f aca="false">IF(C97="","",HLOOKUP(C97,町,2,0)*1000+D97)</f>
        <v/>
      </c>
      <c r="B97" s="20" t="n">
        <v>85</v>
      </c>
      <c r="C97" s="28"/>
      <c r="D97" s="28"/>
      <c r="E97" s="29"/>
      <c r="F97" s="30"/>
      <c r="G97" s="31"/>
      <c r="H97" s="32"/>
      <c r="I97" s="36"/>
      <c r="J97" s="34"/>
      <c r="K97" s="29"/>
      <c r="L97" s="33"/>
      <c r="M97" s="37"/>
      <c r="N97" s="29"/>
      <c r="O97" s="35"/>
      <c r="P97" s="34"/>
      <c r="Q97" s="29"/>
      <c r="R97" s="33"/>
      <c r="S97" s="34"/>
      <c r="T97" s="29"/>
      <c r="U97" s="33"/>
      <c r="V97" s="3" t="n">
        <f aca="false">H97*I97+K97*L97+N97*O97+Q97*R97+T97*U97</f>
        <v>0</v>
      </c>
      <c r="W97" s="3" t="n">
        <f aca="false">V97-X97</f>
        <v>0</v>
      </c>
      <c r="X97" s="3" t="n">
        <f aca="false">IF(V97&gt;5000,5000,V97)</f>
        <v>0</v>
      </c>
    </row>
    <row r="98" customFormat="false" ht="15.75" hidden="false" customHeight="true" outlineLevel="0" collapsed="false">
      <c r="A98" s="1" t="str">
        <f aca="false">IF(C98="","",HLOOKUP(C98,町,2,0)*1000+D98)</f>
        <v/>
      </c>
      <c r="B98" s="20" t="n">
        <v>86</v>
      </c>
      <c r="C98" s="28"/>
      <c r="D98" s="28"/>
      <c r="E98" s="29"/>
      <c r="F98" s="30"/>
      <c r="G98" s="31"/>
      <c r="H98" s="32"/>
      <c r="I98" s="36"/>
      <c r="J98" s="34"/>
      <c r="K98" s="29"/>
      <c r="L98" s="33"/>
      <c r="M98" s="37"/>
      <c r="N98" s="29"/>
      <c r="O98" s="35"/>
      <c r="P98" s="34"/>
      <c r="Q98" s="29"/>
      <c r="R98" s="33"/>
      <c r="S98" s="34"/>
      <c r="T98" s="29"/>
      <c r="U98" s="33"/>
      <c r="V98" s="3" t="n">
        <f aca="false">H98*I98+K98*L98+N98*O98+Q98*R98+T98*U98</f>
        <v>0</v>
      </c>
      <c r="W98" s="3" t="n">
        <f aca="false">V98-X98</f>
        <v>0</v>
      </c>
      <c r="X98" s="3" t="n">
        <f aca="false">IF(V98&gt;5000,5000,V98)</f>
        <v>0</v>
      </c>
    </row>
    <row r="99" customFormat="false" ht="15.75" hidden="false" customHeight="true" outlineLevel="0" collapsed="false">
      <c r="A99" s="1" t="str">
        <f aca="false">IF(C99="","",HLOOKUP(C99,町,2,0)*1000+D99)</f>
        <v/>
      </c>
      <c r="B99" s="20" t="n">
        <v>87</v>
      </c>
      <c r="C99" s="28"/>
      <c r="D99" s="28"/>
      <c r="E99" s="29"/>
      <c r="F99" s="30"/>
      <c r="G99" s="31"/>
      <c r="H99" s="32"/>
      <c r="I99" s="36"/>
      <c r="J99" s="34"/>
      <c r="K99" s="29"/>
      <c r="L99" s="33"/>
      <c r="M99" s="37"/>
      <c r="N99" s="29"/>
      <c r="O99" s="35"/>
      <c r="P99" s="34"/>
      <c r="Q99" s="29"/>
      <c r="R99" s="33"/>
      <c r="S99" s="34"/>
      <c r="T99" s="29"/>
      <c r="U99" s="33"/>
      <c r="V99" s="3" t="n">
        <f aca="false">H99*I99+K99*L99+N99*O99+Q99*R99+T99*U99</f>
        <v>0</v>
      </c>
      <c r="W99" s="3" t="n">
        <f aca="false">V99-X99</f>
        <v>0</v>
      </c>
      <c r="X99" s="3" t="n">
        <f aca="false">IF(V99&gt;5000,5000,V99)</f>
        <v>0</v>
      </c>
    </row>
    <row r="100" customFormat="false" ht="15.75" hidden="false" customHeight="true" outlineLevel="0" collapsed="false">
      <c r="A100" s="1" t="str">
        <f aca="false">IF(C100="","",HLOOKUP(C100,町,2,0)*1000+D100)</f>
        <v/>
      </c>
      <c r="B100" s="20" t="n">
        <v>88</v>
      </c>
      <c r="C100" s="28"/>
      <c r="D100" s="28"/>
      <c r="E100" s="29"/>
      <c r="F100" s="30"/>
      <c r="G100" s="31"/>
      <c r="H100" s="32"/>
      <c r="I100" s="36"/>
      <c r="J100" s="34"/>
      <c r="K100" s="29"/>
      <c r="L100" s="33"/>
      <c r="M100" s="37"/>
      <c r="N100" s="29"/>
      <c r="O100" s="35"/>
      <c r="P100" s="34"/>
      <c r="Q100" s="29"/>
      <c r="R100" s="33"/>
      <c r="S100" s="34"/>
      <c r="T100" s="29"/>
      <c r="U100" s="33"/>
      <c r="V100" s="3" t="n">
        <f aca="false">H100*I100+K100*L100+N100*O100+Q100*R100+T100*U100</f>
        <v>0</v>
      </c>
      <c r="W100" s="3" t="n">
        <f aca="false">V100-X100</f>
        <v>0</v>
      </c>
      <c r="X100" s="3" t="n">
        <f aca="false">IF(V100&gt;5000,5000,V100)</f>
        <v>0</v>
      </c>
    </row>
    <row r="101" customFormat="false" ht="15.75" hidden="false" customHeight="true" outlineLevel="0" collapsed="false">
      <c r="A101" s="1" t="str">
        <f aca="false">IF(C101="","",HLOOKUP(C101,町,2,0)*1000+D101)</f>
        <v/>
      </c>
      <c r="B101" s="20" t="n">
        <v>89</v>
      </c>
      <c r="C101" s="28"/>
      <c r="D101" s="28"/>
      <c r="E101" s="29"/>
      <c r="F101" s="30"/>
      <c r="G101" s="31"/>
      <c r="H101" s="32"/>
      <c r="I101" s="36"/>
      <c r="J101" s="34"/>
      <c r="K101" s="29"/>
      <c r="L101" s="33"/>
      <c r="M101" s="37"/>
      <c r="N101" s="29"/>
      <c r="O101" s="35"/>
      <c r="P101" s="34"/>
      <c r="Q101" s="29"/>
      <c r="R101" s="33"/>
      <c r="S101" s="34"/>
      <c r="T101" s="29"/>
      <c r="U101" s="33"/>
      <c r="V101" s="3" t="n">
        <f aca="false">H101*I101+K101*L101+N101*O101+Q101*R101+T101*U101</f>
        <v>0</v>
      </c>
      <c r="W101" s="3" t="n">
        <f aca="false">V101-X101</f>
        <v>0</v>
      </c>
      <c r="X101" s="3" t="n">
        <f aca="false">IF(V101&gt;5000,5000,V101)</f>
        <v>0</v>
      </c>
    </row>
    <row r="102" customFormat="false" ht="15.75" hidden="false" customHeight="true" outlineLevel="0" collapsed="false">
      <c r="A102" s="1" t="str">
        <f aca="false">IF(C102="","",HLOOKUP(C102,町,2,0)*1000+D102)</f>
        <v/>
      </c>
      <c r="B102" s="20" t="n">
        <v>90</v>
      </c>
      <c r="C102" s="28"/>
      <c r="D102" s="28"/>
      <c r="E102" s="29"/>
      <c r="F102" s="30"/>
      <c r="G102" s="31"/>
      <c r="H102" s="32"/>
      <c r="I102" s="36"/>
      <c r="J102" s="34"/>
      <c r="K102" s="29"/>
      <c r="L102" s="33"/>
      <c r="M102" s="37"/>
      <c r="N102" s="29"/>
      <c r="O102" s="35"/>
      <c r="P102" s="34"/>
      <c r="Q102" s="29"/>
      <c r="R102" s="33"/>
      <c r="S102" s="34"/>
      <c r="T102" s="29"/>
      <c r="U102" s="33"/>
      <c r="V102" s="3" t="n">
        <f aca="false">H102*I102+K102*L102+N102*O102+Q102*R102+T102*U102</f>
        <v>0</v>
      </c>
      <c r="W102" s="3" t="n">
        <f aca="false">V102-X102</f>
        <v>0</v>
      </c>
      <c r="X102" s="3" t="n">
        <f aca="false">IF(V102&gt;5000,5000,V102)</f>
        <v>0</v>
      </c>
    </row>
    <row r="103" customFormat="false" ht="15.75" hidden="false" customHeight="true" outlineLevel="0" collapsed="false">
      <c r="A103" s="1" t="str">
        <f aca="false">IF(C103="","",HLOOKUP(C103,町,2,0)*1000+D103)</f>
        <v/>
      </c>
      <c r="B103" s="20" t="n">
        <v>91</v>
      </c>
      <c r="C103" s="28"/>
      <c r="D103" s="28"/>
      <c r="E103" s="29"/>
      <c r="F103" s="30"/>
      <c r="G103" s="31"/>
      <c r="H103" s="32"/>
      <c r="I103" s="36"/>
      <c r="J103" s="34"/>
      <c r="K103" s="29"/>
      <c r="L103" s="33"/>
      <c r="M103" s="37"/>
      <c r="N103" s="29"/>
      <c r="O103" s="35"/>
      <c r="P103" s="34"/>
      <c r="Q103" s="29"/>
      <c r="R103" s="33"/>
      <c r="S103" s="34"/>
      <c r="T103" s="29"/>
      <c r="U103" s="33"/>
      <c r="V103" s="3" t="n">
        <f aca="false">H103*I103+K103*L103+N103*O103+Q103*R103+T103*U103</f>
        <v>0</v>
      </c>
      <c r="W103" s="3" t="n">
        <f aca="false">V103-X103</f>
        <v>0</v>
      </c>
      <c r="X103" s="3" t="n">
        <f aca="false">IF(V103&gt;5000,5000,V103)</f>
        <v>0</v>
      </c>
    </row>
    <row r="104" customFormat="false" ht="15.75" hidden="false" customHeight="true" outlineLevel="0" collapsed="false">
      <c r="A104" s="1" t="str">
        <f aca="false">IF(C104="","",HLOOKUP(C104,町,2,0)*1000+D104)</f>
        <v/>
      </c>
      <c r="B104" s="20" t="n">
        <v>92</v>
      </c>
      <c r="C104" s="28"/>
      <c r="D104" s="28"/>
      <c r="E104" s="29"/>
      <c r="F104" s="30"/>
      <c r="G104" s="31"/>
      <c r="H104" s="32"/>
      <c r="I104" s="36"/>
      <c r="J104" s="34"/>
      <c r="K104" s="29"/>
      <c r="L104" s="33"/>
      <c r="M104" s="37"/>
      <c r="N104" s="29"/>
      <c r="O104" s="35"/>
      <c r="P104" s="34"/>
      <c r="Q104" s="29"/>
      <c r="R104" s="33"/>
      <c r="S104" s="34"/>
      <c r="T104" s="29"/>
      <c r="U104" s="33"/>
      <c r="V104" s="3" t="n">
        <f aca="false">H104*I104+K104*L104+N104*O104+Q104*R104+T104*U104</f>
        <v>0</v>
      </c>
      <c r="W104" s="3" t="n">
        <f aca="false">V104-X104</f>
        <v>0</v>
      </c>
      <c r="X104" s="3" t="n">
        <f aca="false">IF(V104&gt;5000,5000,V104)</f>
        <v>0</v>
      </c>
    </row>
    <row r="105" customFormat="false" ht="15.75" hidden="false" customHeight="true" outlineLevel="0" collapsed="false">
      <c r="A105" s="1" t="str">
        <f aca="false">IF(C105="","",HLOOKUP(C105,町,2,0)*1000+D105)</f>
        <v/>
      </c>
      <c r="B105" s="20" t="n">
        <v>93</v>
      </c>
      <c r="C105" s="28"/>
      <c r="D105" s="28"/>
      <c r="E105" s="29"/>
      <c r="F105" s="30"/>
      <c r="G105" s="31"/>
      <c r="H105" s="32"/>
      <c r="I105" s="36"/>
      <c r="J105" s="34"/>
      <c r="K105" s="29"/>
      <c r="L105" s="33"/>
      <c r="M105" s="37"/>
      <c r="N105" s="29"/>
      <c r="O105" s="35"/>
      <c r="P105" s="34"/>
      <c r="Q105" s="29"/>
      <c r="R105" s="33"/>
      <c r="S105" s="34"/>
      <c r="T105" s="29"/>
      <c r="U105" s="33"/>
      <c r="V105" s="3" t="n">
        <f aca="false">H105*I105+K105*L105+N105*O105+Q105*R105+T105*U105</f>
        <v>0</v>
      </c>
      <c r="W105" s="3" t="n">
        <f aca="false">V105-X105</f>
        <v>0</v>
      </c>
      <c r="X105" s="3" t="n">
        <f aca="false">IF(V105&gt;5000,5000,V105)</f>
        <v>0</v>
      </c>
    </row>
    <row r="106" customFormat="false" ht="15.75" hidden="false" customHeight="true" outlineLevel="0" collapsed="false">
      <c r="A106" s="1" t="str">
        <f aca="false">IF(C106="","",HLOOKUP(C106,町,2,0)*1000+D106)</f>
        <v/>
      </c>
      <c r="B106" s="20" t="n">
        <v>94</v>
      </c>
      <c r="C106" s="28"/>
      <c r="D106" s="28"/>
      <c r="E106" s="29"/>
      <c r="F106" s="30"/>
      <c r="G106" s="31"/>
      <c r="H106" s="32"/>
      <c r="I106" s="36"/>
      <c r="J106" s="34"/>
      <c r="K106" s="29"/>
      <c r="L106" s="33"/>
      <c r="M106" s="37"/>
      <c r="N106" s="29"/>
      <c r="O106" s="35"/>
      <c r="P106" s="34"/>
      <c r="Q106" s="29"/>
      <c r="R106" s="33"/>
      <c r="S106" s="34"/>
      <c r="T106" s="29"/>
      <c r="U106" s="33"/>
      <c r="V106" s="3" t="n">
        <f aca="false">H106*I106+K106*L106+N106*O106+Q106*R106+T106*U106</f>
        <v>0</v>
      </c>
      <c r="W106" s="3" t="n">
        <f aca="false">V106-X106</f>
        <v>0</v>
      </c>
      <c r="X106" s="3" t="n">
        <f aca="false">IF(V106&gt;5000,5000,V106)</f>
        <v>0</v>
      </c>
    </row>
    <row r="107" customFormat="false" ht="15.75" hidden="false" customHeight="true" outlineLevel="0" collapsed="false">
      <c r="A107" s="1" t="str">
        <f aca="false">IF(C107="","",HLOOKUP(C107,町,2,0)*1000+D107)</f>
        <v/>
      </c>
      <c r="B107" s="20" t="n">
        <v>95</v>
      </c>
      <c r="C107" s="28"/>
      <c r="D107" s="28"/>
      <c r="E107" s="29"/>
      <c r="F107" s="30"/>
      <c r="G107" s="31"/>
      <c r="H107" s="32"/>
      <c r="I107" s="36"/>
      <c r="J107" s="34"/>
      <c r="K107" s="29"/>
      <c r="L107" s="33"/>
      <c r="M107" s="37"/>
      <c r="N107" s="29"/>
      <c r="O107" s="35"/>
      <c r="P107" s="34"/>
      <c r="Q107" s="29"/>
      <c r="R107" s="33"/>
      <c r="S107" s="34"/>
      <c r="T107" s="29"/>
      <c r="U107" s="33"/>
      <c r="V107" s="3" t="n">
        <f aca="false">H107*I107+K107*L107+N107*O107+Q107*R107+T107*U107</f>
        <v>0</v>
      </c>
      <c r="W107" s="3" t="n">
        <f aca="false">V107-X107</f>
        <v>0</v>
      </c>
      <c r="X107" s="3" t="n">
        <f aca="false">IF(V107&gt;5000,5000,V107)</f>
        <v>0</v>
      </c>
    </row>
    <row r="108" customFormat="false" ht="15.75" hidden="false" customHeight="true" outlineLevel="0" collapsed="false">
      <c r="A108" s="1" t="str">
        <f aca="false">IF(C108="","",HLOOKUP(C108,町,2,0)*1000+D108)</f>
        <v/>
      </c>
      <c r="B108" s="20" t="n">
        <v>96</v>
      </c>
      <c r="C108" s="28"/>
      <c r="D108" s="28"/>
      <c r="E108" s="29"/>
      <c r="F108" s="30"/>
      <c r="G108" s="31"/>
      <c r="H108" s="32"/>
      <c r="I108" s="36"/>
      <c r="J108" s="34"/>
      <c r="K108" s="29"/>
      <c r="L108" s="33"/>
      <c r="M108" s="37"/>
      <c r="N108" s="29"/>
      <c r="O108" s="35"/>
      <c r="P108" s="34"/>
      <c r="Q108" s="29"/>
      <c r="R108" s="33"/>
      <c r="S108" s="34"/>
      <c r="T108" s="29"/>
      <c r="U108" s="33"/>
      <c r="V108" s="3" t="n">
        <f aca="false">H108*I108+K108*L108+N108*O108+Q108*R108+T108*U108</f>
        <v>0</v>
      </c>
      <c r="W108" s="3" t="n">
        <f aca="false">V108-X108</f>
        <v>0</v>
      </c>
      <c r="X108" s="3" t="n">
        <f aca="false">IF(V108&gt;5000,5000,V108)</f>
        <v>0</v>
      </c>
    </row>
    <row r="109" customFormat="false" ht="15.75" hidden="false" customHeight="true" outlineLevel="0" collapsed="false">
      <c r="A109" s="1" t="str">
        <f aca="false">IF(C109="","",HLOOKUP(C109,町,2,0)*1000+D109)</f>
        <v/>
      </c>
      <c r="B109" s="20" t="n">
        <v>97</v>
      </c>
      <c r="C109" s="28"/>
      <c r="D109" s="28"/>
      <c r="E109" s="29"/>
      <c r="F109" s="30"/>
      <c r="G109" s="31"/>
      <c r="H109" s="32"/>
      <c r="I109" s="36"/>
      <c r="J109" s="34"/>
      <c r="K109" s="29"/>
      <c r="L109" s="33"/>
      <c r="M109" s="37"/>
      <c r="N109" s="29"/>
      <c r="O109" s="35"/>
      <c r="P109" s="34"/>
      <c r="Q109" s="29"/>
      <c r="R109" s="33"/>
      <c r="S109" s="34"/>
      <c r="T109" s="29"/>
      <c r="U109" s="33"/>
      <c r="V109" s="3" t="n">
        <f aca="false">H109*I109+K109*L109+N109*O109+Q109*R109+T109*U109</f>
        <v>0</v>
      </c>
      <c r="W109" s="3" t="n">
        <f aca="false">V109-X109</f>
        <v>0</v>
      </c>
      <c r="X109" s="3" t="n">
        <f aca="false">IF(V109&gt;5000,5000,V109)</f>
        <v>0</v>
      </c>
    </row>
    <row r="110" customFormat="false" ht="15.75" hidden="false" customHeight="true" outlineLevel="0" collapsed="false">
      <c r="A110" s="1" t="str">
        <f aca="false">IF(C110="","",HLOOKUP(C110,町,2,0)*1000+D110)</f>
        <v/>
      </c>
      <c r="B110" s="20" t="n">
        <v>98</v>
      </c>
      <c r="C110" s="28"/>
      <c r="D110" s="28"/>
      <c r="E110" s="29"/>
      <c r="F110" s="30"/>
      <c r="G110" s="31"/>
      <c r="H110" s="32"/>
      <c r="I110" s="36"/>
      <c r="J110" s="34"/>
      <c r="K110" s="29"/>
      <c r="L110" s="33"/>
      <c r="M110" s="37"/>
      <c r="N110" s="29"/>
      <c r="O110" s="35"/>
      <c r="P110" s="34"/>
      <c r="Q110" s="29"/>
      <c r="R110" s="33"/>
      <c r="S110" s="34"/>
      <c r="T110" s="29"/>
      <c r="U110" s="33"/>
      <c r="V110" s="3" t="n">
        <f aca="false">H110*I110+K110*L110+N110*O110+Q110*R110+T110*U110</f>
        <v>0</v>
      </c>
      <c r="W110" s="3" t="n">
        <f aca="false">V110-X110</f>
        <v>0</v>
      </c>
      <c r="X110" s="3" t="n">
        <f aca="false">IF(V110&gt;5000,5000,V110)</f>
        <v>0</v>
      </c>
    </row>
    <row r="111" customFormat="false" ht="15.75" hidden="false" customHeight="true" outlineLevel="0" collapsed="false">
      <c r="A111" s="1" t="str">
        <f aca="false">IF(C111="","",HLOOKUP(C111,町,2,0)*1000+D111)</f>
        <v/>
      </c>
      <c r="B111" s="20" t="n">
        <v>99</v>
      </c>
      <c r="C111" s="28"/>
      <c r="D111" s="28"/>
      <c r="E111" s="29"/>
      <c r="F111" s="30"/>
      <c r="G111" s="31"/>
      <c r="H111" s="32"/>
      <c r="I111" s="36"/>
      <c r="J111" s="34"/>
      <c r="K111" s="29"/>
      <c r="L111" s="33"/>
      <c r="M111" s="37"/>
      <c r="N111" s="29"/>
      <c r="O111" s="35"/>
      <c r="P111" s="34"/>
      <c r="Q111" s="29"/>
      <c r="R111" s="33"/>
      <c r="S111" s="34"/>
      <c r="T111" s="29"/>
      <c r="U111" s="33"/>
      <c r="V111" s="3" t="n">
        <f aca="false">H111*I111+K111*L111+N111*O111+Q111*R111+T111*U111</f>
        <v>0</v>
      </c>
      <c r="W111" s="3" t="n">
        <f aca="false">V111-X111</f>
        <v>0</v>
      </c>
      <c r="X111" s="3" t="n">
        <f aca="false">IF(V111&gt;5000,5000,V111)</f>
        <v>0</v>
      </c>
    </row>
    <row r="112" customFormat="false" ht="15.75" hidden="false" customHeight="true" outlineLevel="0" collapsed="false">
      <c r="A112" s="1" t="str">
        <f aca="false">IF(C112="","",HLOOKUP(C112,町,2,0)*1000+D112)</f>
        <v/>
      </c>
      <c r="B112" s="20" t="n">
        <v>100</v>
      </c>
      <c r="C112" s="28"/>
      <c r="D112" s="28"/>
      <c r="E112" s="29"/>
      <c r="F112" s="30"/>
      <c r="G112" s="31"/>
      <c r="H112" s="32"/>
      <c r="I112" s="36"/>
      <c r="J112" s="34"/>
      <c r="K112" s="29"/>
      <c r="L112" s="33"/>
      <c r="M112" s="37"/>
      <c r="N112" s="29"/>
      <c r="O112" s="35"/>
      <c r="P112" s="34"/>
      <c r="Q112" s="29"/>
      <c r="R112" s="33"/>
      <c r="S112" s="34"/>
      <c r="T112" s="29"/>
      <c r="U112" s="33"/>
      <c r="V112" s="3" t="n">
        <f aca="false">H112*I112+K112*L112+N112*O112+Q112*R112+T112*U112</f>
        <v>0</v>
      </c>
      <c r="W112" s="3" t="n">
        <f aca="false">V112-X112</f>
        <v>0</v>
      </c>
      <c r="X112" s="3" t="n">
        <f aca="false">IF(V112&gt;5000,5000,V112)</f>
        <v>0</v>
      </c>
    </row>
    <row r="113" customFormat="false" ht="15.75" hidden="false" customHeight="true" outlineLevel="0" collapsed="false">
      <c r="A113" s="1" t="str">
        <f aca="false">IF(C113="","",HLOOKUP(C113,町,2,0)*1000+D113)</f>
        <v/>
      </c>
      <c r="B113" s="20" t="n">
        <v>101</v>
      </c>
      <c r="C113" s="28"/>
      <c r="D113" s="28"/>
      <c r="E113" s="29"/>
      <c r="F113" s="30"/>
      <c r="G113" s="31"/>
      <c r="H113" s="32"/>
      <c r="I113" s="36"/>
      <c r="J113" s="34"/>
      <c r="K113" s="29"/>
      <c r="L113" s="33"/>
      <c r="M113" s="37"/>
      <c r="N113" s="29"/>
      <c r="O113" s="35"/>
      <c r="P113" s="34"/>
      <c r="Q113" s="29"/>
      <c r="R113" s="33"/>
      <c r="S113" s="34"/>
      <c r="T113" s="29"/>
      <c r="U113" s="33"/>
      <c r="V113" s="3" t="n">
        <f aca="false">H113*I113+K113*L113+N113*O113+Q113*R113+T113*U113</f>
        <v>0</v>
      </c>
      <c r="W113" s="3" t="n">
        <f aca="false">V113-X113</f>
        <v>0</v>
      </c>
      <c r="X113" s="3" t="n">
        <f aca="false">IF(V113&gt;5000,5000,V113)</f>
        <v>0</v>
      </c>
    </row>
    <row r="114" customFormat="false" ht="15.75" hidden="false" customHeight="true" outlineLevel="0" collapsed="false">
      <c r="A114" s="1" t="str">
        <f aca="false">IF(C114="","",HLOOKUP(C114,町,2,0)*1000+D114)</f>
        <v/>
      </c>
      <c r="B114" s="20" t="n">
        <v>102</v>
      </c>
      <c r="C114" s="28"/>
      <c r="D114" s="28"/>
      <c r="E114" s="29"/>
      <c r="F114" s="30"/>
      <c r="G114" s="31"/>
      <c r="H114" s="32"/>
      <c r="I114" s="36"/>
      <c r="J114" s="34"/>
      <c r="K114" s="29"/>
      <c r="L114" s="33"/>
      <c r="M114" s="37"/>
      <c r="N114" s="29"/>
      <c r="O114" s="35"/>
      <c r="P114" s="34"/>
      <c r="Q114" s="29"/>
      <c r="R114" s="33"/>
      <c r="S114" s="34"/>
      <c r="T114" s="29"/>
      <c r="U114" s="33"/>
      <c r="V114" s="3" t="n">
        <f aca="false">H114*I114+K114*L114+N114*O114+Q114*R114+T114*U114</f>
        <v>0</v>
      </c>
      <c r="W114" s="3" t="n">
        <f aca="false">V114-X114</f>
        <v>0</v>
      </c>
      <c r="X114" s="3" t="n">
        <f aca="false">IF(V114&gt;5000,5000,V114)</f>
        <v>0</v>
      </c>
    </row>
    <row r="115" customFormat="false" ht="15.75" hidden="false" customHeight="true" outlineLevel="0" collapsed="false">
      <c r="A115" s="1" t="str">
        <f aca="false">IF(C115="","",HLOOKUP(C115,町,2,0)*1000+D115)</f>
        <v/>
      </c>
      <c r="B115" s="20" t="n">
        <v>103</v>
      </c>
      <c r="C115" s="28"/>
      <c r="D115" s="28"/>
      <c r="E115" s="29"/>
      <c r="F115" s="30"/>
      <c r="G115" s="31"/>
      <c r="H115" s="32"/>
      <c r="I115" s="36"/>
      <c r="J115" s="34"/>
      <c r="K115" s="29"/>
      <c r="L115" s="33"/>
      <c r="M115" s="37"/>
      <c r="N115" s="29"/>
      <c r="O115" s="35"/>
      <c r="P115" s="34"/>
      <c r="Q115" s="29"/>
      <c r="R115" s="33"/>
      <c r="S115" s="34"/>
      <c r="T115" s="29"/>
      <c r="U115" s="33"/>
      <c r="V115" s="3" t="n">
        <f aca="false">H115*I115+K115*L115+N115*O115+Q115*R115+T115*U115</f>
        <v>0</v>
      </c>
      <c r="W115" s="3" t="n">
        <f aca="false">V115-X115</f>
        <v>0</v>
      </c>
      <c r="X115" s="3" t="n">
        <f aca="false">IF(V115&gt;5000,5000,V115)</f>
        <v>0</v>
      </c>
    </row>
    <row r="116" customFormat="false" ht="15.75" hidden="false" customHeight="true" outlineLevel="0" collapsed="false">
      <c r="A116" s="1" t="str">
        <f aca="false">IF(C116="","",HLOOKUP(C116,町,2,0)*1000+D116)</f>
        <v/>
      </c>
      <c r="B116" s="20" t="n">
        <v>104</v>
      </c>
      <c r="C116" s="28"/>
      <c r="D116" s="28"/>
      <c r="E116" s="29"/>
      <c r="F116" s="30"/>
      <c r="G116" s="31"/>
      <c r="H116" s="32"/>
      <c r="I116" s="36"/>
      <c r="J116" s="34"/>
      <c r="K116" s="29"/>
      <c r="L116" s="33"/>
      <c r="M116" s="37"/>
      <c r="N116" s="29"/>
      <c r="O116" s="35"/>
      <c r="P116" s="34"/>
      <c r="Q116" s="29"/>
      <c r="R116" s="33"/>
      <c r="S116" s="34"/>
      <c r="T116" s="29"/>
      <c r="U116" s="33"/>
      <c r="V116" s="3" t="n">
        <f aca="false">H116*I116+K116*L116+N116*O116+Q116*R116+T116*U116</f>
        <v>0</v>
      </c>
      <c r="W116" s="3" t="n">
        <f aca="false">V116-X116</f>
        <v>0</v>
      </c>
      <c r="X116" s="3" t="n">
        <f aca="false">IF(V116&gt;5000,5000,V116)</f>
        <v>0</v>
      </c>
    </row>
    <row r="117" customFormat="false" ht="15.75" hidden="false" customHeight="true" outlineLevel="0" collapsed="false">
      <c r="A117" s="1" t="str">
        <f aca="false">IF(C117="","",HLOOKUP(C117,町,2,0)*1000+D117)</f>
        <v/>
      </c>
      <c r="B117" s="20" t="n">
        <v>105</v>
      </c>
      <c r="C117" s="28"/>
      <c r="D117" s="28"/>
      <c r="E117" s="29"/>
      <c r="F117" s="30"/>
      <c r="G117" s="31"/>
      <c r="H117" s="32"/>
      <c r="I117" s="36"/>
      <c r="J117" s="34"/>
      <c r="K117" s="29"/>
      <c r="L117" s="33"/>
      <c r="M117" s="37"/>
      <c r="N117" s="29"/>
      <c r="O117" s="35"/>
      <c r="P117" s="34"/>
      <c r="Q117" s="29"/>
      <c r="R117" s="33"/>
      <c r="S117" s="34"/>
      <c r="T117" s="29"/>
      <c r="U117" s="33"/>
      <c r="V117" s="3" t="n">
        <f aca="false">H117*I117+K117*L117+N117*O117+Q117*R117+T117*U117</f>
        <v>0</v>
      </c>
      <c r="W117" s="3" t="n">
        <f aca="false">V117-X117</f>
        <v>0</v>
      </c>
      <c r="X117" s="3" t="n">
        <f aca="false">IF(V117&gt;5000,5000,V117)</f>
        <v>0</v>
      </c>
    </row>
    <row r="118" customFormat="false" ht="15.75" hidden="false" customHeight="true" outlineLevel="0" collapsed="false">
      <c r="A118" s="1" t="str">
        <f aca="false">IF(C118="","",HLOOKUP(C118,町,2,0)*1000+D118)</f>
        <v/>
      </c>
      <c r="B118" s="20" t="n">
        <v>106</v>
      </c>
      <c r="C118" s="28"/>
      <c r="D118" s="28"/>
      <c r="E118" s="29"/>
      <c r="F118" s="30"/>
      <c r="G118" s="31"/>
      <c r="H118" s="32"/>
      <c r="I118" s="36"/>
      <c r="J118" s="34"/>
      <c r="K118" s="29"/>
      <c r="L118" s="33"/>
      <c r="M118" s="37"/>
      <c r="N118" s="29"/>
      <c r="O118" s="35"/>
      <c r="P118" s="34"/>
      <c r="Q118" s="29"/>
      <c r="R118" s="33"/>
      <c r="S118" s="34"/>
      <c r="T118" s="29"/>
      <c r="U118" s="33"/>
      <c r="V118" s="3" t="n">
        <f aca="false">H118*I118+K118*L118+N118*O118+Q118*R118+T118*U118</f>
        <v>0</v>
      </c>
      <c r="W118" s="3" t="n">
        <f aca="false">V118-X118</f>
        <v>0</v>
      </c>
      <c r="X118" s="3" t="n">
        <f aca="false">IF(V118&gt;5000,5000,V118)</f>
        <v>0</v>
      </c>
    </row>
    <row r="119" customFormat="false" ht="15.75" hidden="false" customHeight="true" outlineLevel="0" collapsed="false">
      <c r="A119" s="1" t="str">
        <f aca="false">IF(C119="","",HLOOKUP(C119,町,2,0)*1000+D119)</f>
        <v/>
      </c>
      <c r="B119" s="20" t="n">
        <v>107</v>
      </c>
      <c r="C119" s="28"/>
      <c r="D119" s="28"/>
      <c r="E119" s="29"/>
      <c r="F119" s="30"/>
      <c r="G119" s="31"/>
      <c r="H119" s="32"/>
      <c r="I119" s="36"/>
      <c r="J119" s="34"/>
      <c r="K119" s="29"/>
      <c r="L119" s="33"/>
      <c r="M119" s="37"/>
      <c r="N119" s="29"/>
      <c r="O119" s="35"/>
      <c r="P119" s="34"/>
      <c r="Q119" s="29"/>
      <c r="R119" s="33"/>
      <c r="S119" s="34"/>
      <c r="T119" s="29"/>
      <c r="U119" s="33"/>
      <c r="V119" s="3" t="n">
        <f aca="false">H119*I119+K119*L119+N119*O119+Q119*R119+T119*U119</f>
        <v>0</v>
      </c>
      <c r="W119" s="3" t="n">
        <f aca="false">V119-X119</f>
        <v>0</v>
      </c>
      <c r="X119" s="3" t="n">
        <f aca="false">IF(V119&gt;5000,5000,V119)</f>
        <v>0</v>
      </c>
    </row>
    <row r="120" customFormat="false" ht="15.75" hidden="false" customHeight="true" outlineLevel="0" collapsed="false">
      <c r="A120" s="1" t="str">
        <f aca="false">IF(C120="","",HLOOKUP(C120,町,2,0)*1000+D120)</f>
        <v/>
      </c>
      <c r="B120" s="20" t="n">
        <v>108</v>
      </c>
      <c r="C120" s="28"/>
      <c r="D120" s="28"/>
      <c r="E120" s="29"/>
      <c r="F120" s="30"/>
      <c r="G120" s="31"/>
      <c r="H120" s="32"/>
      <c r="I120" s="36"/>
      <c r="J120" s="34"/>
      <c r="K120" s="29"/>
      <c r="L120" s="33"/>
      <c r="M120" s="37"/>
      <c r="N120" s="29"/>
      <c r="O120" s="35"/>
      <c r="P120" s="34"/>
      <c r="Q120" s="29"/>
      <c r="R120" s="33"/>
      <c r="S120" s="34"/>
      <c r="T120" s="29"/>
      <c r="U120" s="33"/>
      <c r="V120" s="3" t="n">
        <f aca="false">H120*I120+K120*L120+N120*O120+Q120*R120+T120*U120</f>
        <v>0</v>
      </c>
      <c r="W120" s="3" t="n">
        <f aca="false">V120-X120</f>
        <v>0</v>
      </c>
      <c r="X120" s="3" t="n">
        <f aca="false">IF(V120&gt;5000,5000,V120)</f>
        <v>0</v>
      </c>
    </row>
    <row r="121" customFormat="false" ht="15.75" hidden="false" customHeight="true" outlineLevel="0" collapsed="false">
      <c r="A121" s="1" t="str">
        <f aca="false">IF(C121="","",HLOOKUP(C121,町,2,0)*1000+D121)</f>
        <v/>
      </c>
      <c r="B121" s="20" t="n">
        <v>109</v>
      </c>
      <c r="C121" s="28"/>
      <c r="D121" s="28"/>
      <c r="E121" s="29"/>
      <c r="F121" s="30"/>
      <c r="G121" s="31"/>
      <c r="H121" s="32"/>
      <c r="I121" s="36"/>
      <c r="J121" s="34"/>
      <c r="K121" s="29"/>
      <c r="L121" s="33"/>
      <c r="M121" s="37"/>
      <c r="N121" s="29"/>
      <c r="O121" s="35"/>
      <c r="P121" s="34"/>
      <c r="Q121" s="29"/>
      <c r="R121" s="33"/>
      <c r="S121" s="34"/>
      <c r="T121" s="29"/>
      <c r="U121" s="33"/>
      <c r="V121" s="3" t="n">
        <f aca="false">H121*I121+K121*L121+N121*O121+Q121*R121+T121*U121</f>
        <v>0</v>
      </c>
      <c r="W121" s="3" t="n">
        <f aca="false">V121-X121</f>
        <v>0</v>
      </c>
      <c r="X121" s="3" t="n">
        <f aca="false">IF(V121&gt;5000,5000,V121)</f>
        <v>0</v>
      </c>
    </row>
    <row r="122" customFormat="false" ht="15.75" hidden="false" customHeight="true" outlineLevel="0" collapsed="false">
      <c r="A122" s="1" t="str">
        <f aca="false">IF(C122="","",HLOOKUP(C122,町,2,0)*1000+D122)</f>
        <v/>
      </c>
      <c r="B122" s="20" t="n">
        <v>110</v>
      </c>
      <c r="C122" s="28"/>
      <c r="D122" s="28"/>
      <c r="E122" s="29"/>
      <c r="F122" s="30"/>
      <c r="G122" s="31"/>
      <c r="H122" s="32"/>
      <c r="I122" s="36"/>
      <c r="J122" s="34"/>
      <c r="K122" s="29"/>
      <c r="L122" s="33"/>
      <c r="M122" s="37"/>
      <c r="N122" s="29"/>
      <c r="O122" s="35"/>
      <c r="P122" s="34"/>
      <c r="Q122" s="29"/>
      <c r="R122" s="33"/>
      <c r="S122" s="34"/>
      <c r="T122" s="29"/>
      <c r="U122" s="33"/>
      <c r="V122" s="3" t="n">
        <f aca="false">H122*I122+K122*L122+N122*O122+Q122*R122+T122*U122</f>
        <v>0</v>
      </c>
      <c r="W122" s="3" t="n">
        <f aca="false">V122-X122</f>
        <v>0</v>
      </c>
      <c r="X122" s="3" t="n">
        <f aca="false">IF(V122&gt;5000,5000,V122)</f>
        <v>0</v>
      </c>
    </row>
    <row r="123" customFormat="false" ht="15.75" hidden="false" customHeight="true" outlineLevel="0" collapsed="false">
      <c r="A123" s="1" t="str">
        <f aca="false">IF(C123="","",HLOOKUP(C123,町,2,0)*1000+D123)</f>
        <v/>
      </c>
      <c r="B123" s="20" t="n">
        <v>111</v>
      </c>
      <c r="C123" s="28"/>
      <c r="D123" s="28"/>
      <c r="E123" s="29"/>
      <c r="F123" s="30"/>
      <c r="G123" s="31"/>
      <c r="H123" s="32"/>
      <c r="I123" s="36"/>
      <c r="J123" s="34"/>
      <c r="K123" s="29"/>
      <c r="L123" s="33"/>
      <c r="M123" s="37"/>
      <c r="N123" s="29"/>
      <c r="O123" s="35"/>
      <c r="P123" s="34"/>
      <c r="Q123" s="29"/>
      <c r="R123" s="33"/>
      <c r="S123" s="34"/>
      <c r="T123" s="29"/>
      <c r="U123" s="33"/>
      <c r="V123" s="3" t="n">
        <f aca="false">H123*I123+K123*L123+N123*O123+Q123*R123+T123*U123</f>
        <v>0</v>
      </c>
      <c r="W123" s="3" t="n">
        <f aca="false">V123-X123</f>
        <v>0</v>
      </c>
      <c r="X123" s="3" t="n">
        <f aca="false">IF(V123&gt;5000,5000,V123)</f>
        <v>0</v>
      </c>
    </row>
    <row r="124" customFormat="false" ht="15.75" hidden="false" customHeight="true" outlineLevel="0" collapsed="false">
      <c r="A124" s="1" t="str">
        <f aca="false">IF(C124="","",HLOOKUP(C124,町,2,0)*1000+D124)</f>
        <v/>
      </c>
      <c r="B124" s="20" t="n">
        <v>112</v>
      </c>
      <c r="C124" s="28"/>
      <c r="D124" s="28"/>
      <c r="E124" s="29"/>
      <c r="F124" s="30"/>
      <c r="G124" s="31"/>
      <c r="H124" s="32"/>
      <c r="I124" s="36"/>
      <c r="J124" s="34"/>
      <c r="K124" s="29"/>
      <c r="L124" s="33"/>
      <c r="M124" s="37"/>
      <c r="N124" s="29"/>
      <c r="O124" s="35"/>
      <c r="P124" s="34"/>
      <c r="Q124" s="29"/>
      <c r="R124" s="33"/>
      <c r="S124" s="34"/>
      <c r="T124" s="29"/>
      <c r="U124" s="33"/>
      <c r="V124" s="3" t="n">
        <f aca="false">H124*I124+K124*L124+N124*O124+Q124*R124+T124*U124</f>
        <v>0</v>
      </c>
      <c r="W124" s="3" t="n">
        <f aca="false">V124-X124</f>
        <v>0</v>
      </c>
      <c r="X124" s="3" t="n">
        <f aca="false">IF(V124&gt;5000,5000,V124)</f>
        <v>0</v>
      </c>
    </row>
    <row r="125" customFormat="false" ht="15.75" hidden="false" customHeight="true" outlineLevel="0" collapsed="false">
      <c r="A125" s="1" t="str">
        <f aca="false">IF(C125="","",HLOOKUP(C125,町,2,0)*1000+D125)</f>
        <v/>
      </c>
      <c r="B125" s="20" t="n">
        <v>113</v>
      </c>
      <c r="C125" s="28"/>
      <c r="D125" s="28"/>
      <c r="E125" s="29"/>
      <c r="F125" s="30"/>
      <c r="G125" s="31"/>
      <c r="H125" s="32"/>
      <c r="I125" s="36"/>
      <c r="J125" s="34"/>
      <c r="K125" s="29"/>
      <c r="L125" s="33"/>
      <c r="M125" s="37"/>
      <c r="N125" s="29"/>
      <c r="O125" s="35"/>
      <c r="P125" s="34"/>
      <c r="Q125" s="29"/>
      <c r="R125" s="33"/>
      <c r="S125" s="34"/>
      <c r="T125" s="29"/>
      <c r="U125" s="33"/>
      <c r="V125" s="3" t="n">
        <f aca="false">H125*I125+K125*L125+N125*O125+Q125*R125+T125*U125</f>
        <v>0</v>
      </c>
      <c r="W125" s="3" t="n">
        <f aca="false">V125-X125</f>
        <v>0</v>
      </c>
      <c r="X125" s="3" t="n">
        <f aca="false">IF(V125&gt;5000,5000,V125)</f>
        <v>0</v>
      </c>
    </row>
    <row r="126" customFormat="false" ht="15.75" hidden="false" customHeight="true" outlineLevel="0" collapsed="false">
      <c r="A126" s="1" t="str">
        <f aca="false">IF(C126="","",HLOOKUP(C126,町,2,0)*1000+D126)</f>
        <v/>
      </c>
      <c r="B126" s="20" t="n">
        <v>114</v>
      </c>
      <c r="C126" s="28"/>
      <c r="D126" s="28"/>
      <c r="E126" s="29"/>
      <c r="F126" s="30"/>
      <c r="G126" s="31"/>
      <c r="H126" s="32"/>
      <c r="I126" s="36"/>
      <c r="J126" s="34"/>
      <c r="K126" s="29"/>
      <c r="L126" s="33"/>
      <c r="M126" s="37"/>
      <c r="N126" s="29"/>
      <c r="O126" s="35"/>
      <c r="P126" s="34"/>
      <c r="Q126" s="29"/>
      <c r="R126" s="33"/>
      <c r="S126" s="34"/>
      <c r="T126" s="29"/>
      <c r="U126" s="33"/>
      <c r="V126" s="3" t="n">
        <f aca="false">H126*I126+K126*L126+N126*O126+Q126*R126+T126*U126</f>
        <v>0</v>
      </c>
      <c r="W126" s="3" t="n">
        <f aca="false">V126-X126</f>
        <v>0</v>
      </c>
      <c r="X126" s="3" t="n">
        <f aca="false">IF(V126&gt;5000,5000,V126)</f>
        <v>0</v>
      </c>
    </row>
    <row r="127" customFormat="false" ht="15.75" hidden="false" customHeight="true" outlineLevel="0" collapsed="false">
      <c r="A127" s="1" t="str">
        <f aca="false">IF(C127="","",HLOOKUP(C127,町,2,0)*1000+D127)</f>
        <v/>
      </c>
      <c r="B127" s="20" t="n">
        <v>115</v>
      </c>
      <c r="C127" s="28"/>
      <c r="D127" s="28"/>
      <c r="E127" s="29"/>
      <c r="F127" s="30"/>
      <c r="G127" s="31"/>
      <c r="H127" s="32"/>
      <c r="I127" s="36"/>
      <c r="J127" s="34"/>
      <c r="K127" s="29"/>
      <c r="L127" s="33"/>
      <c r="M127" s="37"/>
      <c r="N127" s="29"/>
      <c r="O127" s="35"/>
      <c r="P127" s="34"/>
      <c r="Q127" s="29"/>
      <c r="R127" s="33"/>
      <c r="S127" s="34"/>
      <c r="T127" s="29"/>
      <c r="U127" s="33"/>
      <c r="V127" s="3" t="n">
        <f aca="false">H127*I127+K127*L127+N127*O127+Q127*R127+T127*U127</f>
        <v>0</v>
      </c>
      <c r="W127" s="3" t="n">
        <f aca="false">V127-X127</f>
        <v>0</v>
      </c>
      <c r="X127" s="3" t="n">
        <f aca="false">IF(V127&gt;5000,5000,V127)</f>
        <v>0</v>
      </c>
    </row>
    <row r="128" customFormat="false" ht="15.75" hidden="false" customHeight="true" outlineLevel="0" collapsed="false">
      <c r="A128" s="1" t="str">
        <f aca="false">IF(C128="","",HLOOKUP(C128,町,2,0)*1000+D128)</f>
        <v/>
      </c>
      <c r="B128" s="20" t="n">
        <v>116</v>
      </c>
      <c r="C128" s="28"/>
      <c r="D128" s="28"/>
      <c r="E128" s="29"/>
      <c r="F128" s="30"/>
      <c r="G128" s="31"/>
      <c r="H128" s="32"/>
      <c r="I128" s="36"/>
      <c r="J128" s="34"/>
      <c r="K128" s="29"/>
      <c r="L128" s="33"/>
      <c r="M128" s="37"/>
      <c r="N128" s="29"/>
      <c r="O128" s="35"/>
      <c r="P128" s="34"/>
      <c r="Q128" s="29"/>
      <c r="R128" s="33"/>
      <c r="S128" s="34"/>
      <c r="T128" s="29"/>
      <c r="U128" s="33"/>
      <c r="V128" s="3" t="n">
        <f aca="false">H128*I128+K128*L128+N128*O128+Q128*R128+T128*U128</f>
        <v>0</v>
      </c>
      <c r="W128" s="3" t="n">
        <f aca="false">V128-X128</f>
        <v>0</v>
      </c>
      <c r="X128" s="3" t="n">
        <f aca="false">IF(V128&gt;5000,5000,V128)</f>
        <v>0</v>
      </c>
    </row>
    <row r="129" customFormat="false" ht="15.75" hidden="false" customHeight="true" outlineLevel="0" collapsed="false">
      <c r="A129" s="1" t="str">
        <f aca="false">IF(C129="","",HLOOKUP(C129,町,2,0)*1000+D129)</f>
        <v/>
      </c>
      <c r="B129" s="20" t="n">
        <v>117</v>
      </c>
      <c r="C129" s="28"/>
      <c r="D129" s="28"/>
      <c r="E129" s="29"/>
      <c r="F129" s="30"/>
      <c r="G129" s="31"/>
      <c r="H129" s="32"/>
      <c r="I129" s="36"/>
      <c r="J129" s="34"/>
      <c r="K129" s="29"/>
      <c r="L129" s="33"/>
      <c r="M129" s="37"/>
      <c r="N129" s="29"/>
      <c r="O129" s="35"/>
      <c r="P129" s="34"/>
      <c r="Q129" s="29"/>
      <c r="R129" s="33"/>
      <c r="S129" s="34"/>
      <c r="T129" s="29"/>
      <c r="U129" s="33"/>
      <c r="V129" s="3" t="n">
        <f aca="false">H129*I129+K129*L129+N129*O129+Q129*R129+T129*U129</f>
        <v>0</v>
      </c>
      <c r="W129" s="3" t="n">
        <f aca="false">V129-X129</f>
        <v>0</v>
      </c>
      <c r="X129" s="3" t="n">
        <f aca="false">IF(V129&gt;5000,5000,V129)</f>
        <v>0</v>
      </c>
    </row>
    <row r="130" customFormat="false" ht="15.75" hidden="false" customHeight="true" outlineLevel="0" collapsed="false">
      <c r="A130" s="1" t="str">
        <f aca="false">IF(C130="","",HLOOKUP(C130,町,2,0)*1000+D130)</f>
        <v/>
      </c>
      <c r="B130" s="20" t="n">
        <v>118</v>
      </c>
      <c r="C130" s="28"/>
      <c r="D130" s="28"/>
      <c r="E130" s="29"/>
      <c r="F130" s="30"/>
      <c r="G130" s="31"/>
      <c r="H130" s="32"/>
      <c r="I130" s="36"/>
      <c r="J130" s="34"/>
      <c r="K130" s="29"/>
      <c r="L130" s="33"/>
      <c r="M130" s="37"/>
      <c r="N130" s="29"/>
      <c r="O130" s="35"/>
      <c r="P130" s="34"/>
      <c r="Q130" s="29"/>
      <c r="R130" s="33"/>
      <c r="S130" s="34"/>
      <c r="T130" s="29"/>
      <c r="U130" s="33"/>
      <c r="V130" s="3" t="n">
        <f aca="false">H130*I130+K130*L130+N130*O130+Q130*R130+T130*U130</f>
        <v>0</v>
      </c>
      <c r="W130" s="3" t="n">
        <f aca="false">V130-X130</f>
        <v>0</v>
      </c>
      <c r="X130" s="3" t="n">
        <f aca="false">IF(V130&gt;5000,5000,V130)</f>
        <v>0</v>
      </c>
    </row>
    <row r="131" customFormat="false" ht="15.75" hidden="false" customHeight="true" outlineLevel="0" collapsed="false">
      <c r="A131" s="1" t="str">
        <f aca="false">IF(C131="","",HLOOKUP(C131,町,2,0)*1000+D131)</f>
        <v/>
      </c>
      <c r="B131" s="20" t="n">
        <v>119</v>
      </c>
      <c r="C131" s="28"/>
      <c r="D131" s="28"/>
      <c r="E131" s="29"/>
      <c r="F131" s="30"/>
      <c r="G131" s="31"/>
      <c r="H131" s="32"/>
      <c r="I131" s="36"/>
      <c r="J131" s="34"/>
      <c r="K131" s="29"/>
      <c r="L131" s="33"/>
      <c r="M131" s="37"/>
      <c r="N131" s="29"/>
      <c r="O131" s="35"/>
      <c r="P131" s="34"/>
      <c r="Q131" s="29"/>
      <c r="R131" s="33"/>
      <c r="S131" s="34"/>
      <c r="T131" s="29"/>
      <c r="U131" s="33"/>
      <c r="V131" s="3" t="n">
        <f aca="false">H131*I131+K131*L131+N131*O131+Q131*R131+T131*U131</f>
        <v>0</v>
      </c>
      <c r="W131" s="3" t="n">
        <f aca="false">V131-X131</f>
        <v>0</v>
      </c>
      <c r="X131" s="3" t="n">
        <f aca="false">IF(V131&gt;5000,5000,V131)</f>
        <v>0</v>
      </c>
    </row>
    <row r="132" customFormat="false" ht="15.75" hidden="false" customHeight="true" outlineLevel="0" collapsed="false">
      <c r="A132" s="1" t="str">
        <f aca="false">IF(C132="","",HLOOKUP(C132,町,2,0)*1000+D132)</f>
        <v/>
      </c>
      <c r="B132" s="20" t="n">
        <v>120</v>
      </c>
      <c r="C132" s="28"/>
      <c r="D132" s="28"/>
      <c r="E132" s="29"/>
      <c r="F132" s="30"/>
      <c r="G132" s="31"/>
      <c r="H132" s="32"/>
      <c r="I132" s="36"/>
      <c r="J132" s="34"/>
      <c r="K132" s="29"/>
      <c r="L132" s="33"/>
      <c r="M132" s="37"/>
      <c r="N132" s="29"/>
      <c r="O132" s="35"/>
      <c r="P132" s="34"/>
      <c r="Q132" s="29"/>
      <c r="R132" s="33"/>
      <c r="S132" s="34"/>
      <c r="T132" s="29"/>
      <c r="U132" s="33"/>
      <c r="V132" s="3" t="n">
        <f aca="false">H132*I132+K132*L132+N132*O132+Q132*R132+T132*U132</f>
        <v>0</v>
      </c>
      <c r="W132" s="3" t="n">
        <f aca="false">V132-X132</f>
        <v>0</v>
      </c>
      <c r="X132" s="3" t="n">
        <f aca="false">IF(V132&gt;5000,5000,V132)</f>
        <v>0</v>
      </c>
    </row>
    <row r="133" customFormat="false" ht="15.75" hidden="false" customHeight="true" outlineLevel="0" collapsed="false">
      <c r="A133" s="1" t="str">
        <f aca="false">IF(C133="","",HLOOKUP(C133,町,2,0)*1000+D133)</f>
        <v/>
      </c>
      <c r="B133" s="20" t="n">
        <v>121</v>
      </c>
      <c r="C133" s="28"/>
      <c r="D133" s="28"/>
      <c r="E133" s="29"/>
      <c r="F133" s="30"/>
      <c r="G133" s="31"/>
      <c r="H133" s="32"/>
      <c r="I133" s="36"/>
      <c r="J133" s="34"/>
      <c r="K133" s="29"/>
      <c r="L133" s="33"/>
      <c r="M133" s="37"/>
      <c r="N133" s="29"/>
      <c r="O133" s="35"/>
      <c r="P133" s="34"/>
      <c r="Q133" s="29"/>
      <c r="R133" s="33"/>
      <c r="S133" s="34"/>
      <c r="T133" s="29"/>
      <c r="U133" s="33"/>
      <c r="V133" s="3" t="n">
        <f aca="false">H133*I133+K133*L133+N133*O133+Q133*R133+T133*U133</f>
        <v>0</v>
      </c>
      <c r="W133" s="3" t="n">
        <f aca="false">V133-X133</f>
        <v>0</v>
      </c>
      <c r="X133" s="3" t="n">
        <f aca="false">IF(V133&gt;5000,5000,V133)</f>
        <v>0</v>
      </c>
    </row>
    <row r="134" customFormat="false" ht="15.75" hidden="false" customHeight="true" outlineLevel="0" collapsed="false">
      <c r="A134" s="1" t="str">
        <f aca="false">IF(C134="","",HLOOKUP(C134,町,2,0)*1000+D134)</f>
        <v/>
      </c>
      <c r="B134" s="20" t="n">
        <v>122</v>
      </c>
      <c r="C134" s="28"/>
      <c r="D134" s="28"/>
      <c r="E134" s="29"/>
      <c r="F134" s="30"/>
      <c r="G134" s="31"/>
      <c r="H134" s="32"/>
      <c r="I134" s="36"/>
      <c r="J134" s="34"/>
      <c r="K134" s="29"/>
      <c r="L134" s="33"/>
      <c r="M134" s="37"/>
      <c r="N134" s="29"/>
      <c r="O134" s="35"/>
      <c r="P134" s="34"/>
      <c r="Q134" s="29"/>
      <c r="R134" s="33"/>
      <c r="S134" s="34"/>
      <c r="T134" s="29"/>
      <c r="U134" s="33"/>
      <c r="V134" s="3" t="n">
        <f aca="false">H134*I134+K134*L134+N134*O134+Q134*R134+T134*U134</f>
        <v>0</v>
      </c>
      <c r="W134" s="3" t="n">
        <f aca="false">V134-X134</f>
        <v>0</v>
      </c>
      <c r="X134" s="3" t="n">
        <f aca="false">IF(V134&gt;5000,5000,V134)</f>
        <v>0</v>
      </c>
    </row>
    <row r="135" customFormat="false" ht="15.75" hidden="false" customHeight="true" outlineLevel="0" collapsed="false">
      <c r="A135" s="1" t="str">
        <f aca="false">IF(C135="","",HLOOKUP(C135,町,2,0)*1000+D135)</f>
        <v/>
      </c>
      <c r="B135" s="20" t="n">
        <v>123</v>
      </c>
      <c r="C135" s="28"/>
      <c r="D135" s="28"/>
      <c r="E135" s="29"/>
      <c r="F135" s="30"/>
      <c r="G135" s="31"/>
      <c r="H135" s="32"/>
      <c r="I135" s="36"/>
      <c r="J135" s="34"/>
      <c r="K135" s="29"/>
      <c r="L135" s="33"/>
      <c r="M135" s="37"/>
      <c r="N135" s="29"/>
      <c r="O135" s="35"/>
      <c r="P135" s="34"/>
      <c r="Q135" s="29"/>
      <c r="R135" s="33"/>
      <c r="S135" s="34"/>
      <c r="T135" s="29"/>
      <c r="U135" s="33"/>
      <c r="V135" s="3" t="n">
        <f aca="false">H135*I135+K135*L135+N135*O135+Q135*R135+T135*U135</f>
        <v>0</v>
      </c>
      <c r="W135" s="3" t="n">
        <f aca="false">V135-X135</f>
        <v>0</v>
      </c>
      <c r="X135" s="3" t="n">
        <f aca="false">IF(V135&gt;5000,5000,V135)</f>
        <v>0</v>
      </c>
    </row>
    <row r="136" customFormat="false" ht="15.75" hidden="false" customHeight="true" outlineLevel="0" collapsed="false">
      <c r="A136" s="1" t="str">
        <f aca="false">IF(C136="","",HLOOKUP(C136,町,2,0)*1000+D136)</f>
        <v/>
      </c>
      <c r="B136" s="20" t="n">
        <v>124</v>
      </c>
      <c r="C136" s="28"/>
      <c r="D136" s="28"/>
      <c r="E136" s="29"/>
      <c r="F136" s="30"/>
      <c r="G136" s="31"/>
      <c r="H136" s="32"/>
      <c r="I136" s="36"/>
      <c r="J136" s="34"/>
      <c r="K136" s="29"/>
      <c r="L136" s="33"/>
      <c r="M136" s="37"/>
      <c r="N136" s="29"/>
      <c r="O136" s="35"/>
      <c r="P136" s="34"/>
      <c r="Q136" s="29"/>
      <c r="R136" s="33"/>
      <c r="S136" s="34"/>
      <c r="T136" s="29"/>
      <c r="U136" s="33"/>
      <c r="V136" s="3" t="n">
        <f aca="false">H136*I136+K136*L136+N136*O136+Q136*R136+T136*U136</f>
        <v>0</v>
      </c>
      <c r="W136" s="3" t="n">
        <f aca="false">V136-X136</f>
        <v>0</v>
      </c>
      <c r="X136" s="3" t="n">
        <f aca="false">IF(V136&gt;5000,5000,V136)</f>
        <v>0</v>
      </c>
    </row>
    <row r="137" customFormat="false" ht="15.75" hidden="false" customHeight="true" outlineLevel="0" collapsed="false">
      <c r="A137" s="1" t="str">
        <f aca="false">IF(C137="","",HLOOKUP(C137,町,2,0)*1000+D137)</f>
        <v/>
      </c>
      <c r="B137" s="20" t="n">
        <v>125</v>
      </c>
      <c r="C137" s="28"/>
      <c r="D137" s="28"/>
      <c r="E137" s="29"/>
      <c r="F137" s="30"/>
      <c r="G137" s="31"/>
      <c r="H137" s="32"/>
      <c r="I137" s="36"/>
      <c r="J137" s="34"/>
      <c r="K137" s="29"/>
      <c r="L137" s="33"/>
      <c r="M137" s="37"/>
      <c r="N137" s="29"/>
      <c r="O137" s="35"/>
      <c r="P137" s="34"/>
      <c r="Q137" s="29"/>
      <c r="R137" s="33"/>
      <c r="S137" s="34"/>
      <c r="T137" s="29"/>
      <c r="U137" s="33"/>
      <c r="V137" s="3" t="n">
        <f aca="false">H137*I137+K137*L137+N137*O137+Q137*R137+T137*U137</f>
        <v>0</v>
      </c>
      <c r="W137" s="3" t="n">
        <f aca="false">V137-X137</f>
        <v>0</v>
      </c>
      <c r="X137" s="3" t="n">
        <f aca="false">IF(V137&gt;5000,5000,V137)</f>
        <v>0</v>
      </c>
    </row>
    <row r="138" customFormat="false" ht="15.75" hidden="false" customHeight="true" outlineLevel="0" collapsed="false">
      <c r="A138" s="1" t="str">
        <f aca="false">IF(C138="","",HLOOKUP(C138,町,2,0)*1000+D138)</f>
        <v/>
      </c>
      <c r="B138" s="20" t="n">
        <v>126</v>
      </c>
      <c r="C138" s="28"/>
      <c r="D138" s="28"/>
      <c r="E138" s="29"/>
      <c r="F138" s="30"/>
      <c r="G138" s="31"/>
      <c r="H138" s="32"/>
      <c r="I138" s="36"/>
      <c r="J138" s="34"/>
      <c r="K138" s="29"/>
      <c r="L138" s="33"/>
      <c r="M138" s="37"/>
      <c r="N138" s="29"/>
      <c r="O138" s="35"/>
      <c r="P138" s="34"/>
      <c r="Q138" s="29"/>
      <c r="R138" s="33"/>
      <c r="S138" s="34"/>
      <c r="T138" s="29"/>
      <c r="U138" s="33"/>
      <c r="V138" s="3" t="n">
        <f aca="false">H138*I138+K138*L138+N138*O138+Q138*R138+T138*U138</f>
        <v>0</v>
      </c>
      <c r="W138" s="3" t="n">
        <f aca="false">V138-X138</f>
        <v>0</v>
      </c>
      <c r="X138" s="3" t="n">
        <f aca="false">IF(V138&gt;5000,5000,V138)</f>
        <v>0</v>
      </c>
    </row>
    <row r="139" customFormat="false" ht="15.75" hidden="false" customHeight="true" outlineLevel="0" collapsed="false">
      <c r="A139" s="1" t="str">
        <f aca="false">IF(C139="","",HLOOKUP(C139,町,2,0)*1000+D139)</f>
        <v/>
      </c>
      <c r="B139" s="20" t="n">
        <v>127</v>
      </c>
      <c r="C139" s="28"/>
      <c r="D139" s="28"/>
      <c r="E139" s="29"/>
      <c r="F139" s="30"/>
      <c r="G139" s="31"/>
      <c r="H139" s="32"/>
      <c r="I139" s="36"/>
      <c r="J139" s="34"/>
      <c r="K139" s="29"/>
      <c r="L139" s="33"/>
      <c r="M139" s="37"/>
      <c r="N139" s="29"/>
      <c r="O139" s="35"/>
      <c r="P139" s="34"/>
      <c r="Q139" s="29"/>
      <c r="R139" s="33"/>
      <c r="S139" s="34"/>
      <c r="T139" s="29"/>
      <c r="U139" s="33"/>
      <c r="V139" s="3" t="n">
        <f aca="false">H139*I139+K139*L139+N139*O139+Q139*R139+T139*U139</f>
        <v>0</v>
      </c>
      <c r="W139" s="3" t="n">
        <f aca="false">V139-X139</f>
        <v>0</v>
      </c>
      <c r="X139" s="3" t="n">
        <f aca="false">IF(V139&gt;5000,5000,V139)</f>
        <v>0</v>
      </c>
    </row>
    <row r="140" customFormat="false" ht="15.75" hidden="false" customHeight="true" outlineLevel="0" collapsed="false">
      <c r="A140" s="1" t="str">
        <f aca="false">IF(C140="","",HLOOKUP(C140,町,2,0)*1000+D140)</f>
        <v/>
      </c>
      <c r="B140" s="20" t="n">
        <v>128</v>
      </c>
      <c r="C140" s="28"/>
      <c r="D140" s="28"/>
      <c r="E140" s="29"/>
      <c r="F140" s="30"/>
      <c r="G140" s="31"/>
      <c r="H140" s="32"/>
      <c r="I140" s="36"/>
      <c r="J140" s="34"/>
      <c r="K140" s="29"/>
      <c r="L140" s="33"/>
      <c r="M140" s="37"/>
      <c r="N140" s="29"/>
      <c r="O140" s="35"/>
      <c r="P140" s="34"/>
      <c r="Q140" s="29"/>
      <c r="R140" s="33"/>
      <c r="S140" s="34"/>
      <c r="T140" s="29"/>
      <c r="U140" s="33"/>
      <c r="V140" s="3" t="n">
        <f aca="false">H140*I140+K140*L140+N140*O140+Q140*R140+T140*U140</f>
        <v>0</v>
      </c>
      <c r="W140" s="3" t="n">
        <f aca="false">V140-X140</f>
        <v>0</v>
      </c>
      <c r="X140" s="3" t="n">
        <f aca="false">IF(V140&gt;5000,5000,V140)</f>
        <v>0</v>
      </c>
    </row>
    <row r="141" customFormat="false" ht="15.75" hidden="false" customHeight="true" outlineLevel="0" collapsed="false">
      <c r="A141" s="1" t="str">
        <f aca="false">IF(C141="","",HLOOKUP(C141,町,2,0)*1000+D141)</f>
        <v/>
      </c>
      <c r="B141" s="20" t="n">
        <v>129</v>
      </c>
      <c r="C141" s="28"/>
      <c r="D141" s="28"/>
      <c r="E141" s="29"/>
      <c r="F141" s="30"/>
      <c r="G141" s="31"/>
      <c r="H141" s="32"/>
      <c r="I141" s="36"/>
      <c r="J141" s="34"/>
      <c r="K141" s="29"/>
      <c r="L141" s="33"/>
      <c r="M141" s="37"/>
      <c r="N141" s="29"/>
      <c r="O141" s="35"/>
      <c r="P141" s="34"/>
      <c r="Q141" s="29"/>
      <c r="R141" s="33"/>
      <c r="S141" s="34"/>
      <c r="T141" s="29"/>
      <c r="U141" s="33"/>
      <c r="V141" s="3" t="n">
        <f aca="false">H141*I141+K141*L141+N141*O141+Q141*R141+T141*U141</f>
        <v>0</v>
      </c>
      <c r="W141" s="3" t="n">
        <f aca="false">V141-X141</f>
        <v>0</v>
      </c>
      <c r="X141" s="3" t="n">
        <f aca="false">IF(V141&gt;5000,5000,V141)</f>
        <v>0</v>
      </c>
    </row>
    <row r="142" customFormat="false" ht="15.75" hidden="false" customHeight="true" outlineLevel="0" collapsed="false">
      <c r="A142" s="1" t="str">
        <f aca="false">IF(C142="","",HLOOKUP(C142,町,2,0)*1000+D142)</f>
        <v/>
      </c>
      <c r="B142" s="20" t="n">
        <v>130</v>
      </c>
      <c r="C142" s="28"/>
      <c r="D142" s="28"/>
      <c r="E142" s="29"/>
      <c r="F142" s="30"/>
      <c r="G142" s="31"/>
      <c r="H142" s="32"/>
      <c r="I142" s="36"/>
      <c r="J142" s="34"/>
      <c r="K142" s="29"/>
      <c r="L142" s="33"/>
      <c r="M142" s="37"/>
      <c r="N142" s="29"/>
      <c r="O142" s="35"/>
      <c r="P142" s="34"/>
      <c r="Q142" s="29"/>
      <c r="R142" s="33"/>
      <c r="S142" s="34"/>
      <c r="T142" s="29"/>
      <c r="U142" s="33"/>
      <c r="V142" s="3" t="n">
        <f aca="false">H142*I142+K142*L142+N142*O142+Q142*R142+T142*U142</f>
        <v>0</v>
      </c>
      <c r="W142" s="3" t="n">
        <f aca="false">V142-X142</f>
        <v>0</v>
      </c>
      <c r="X142" s="3" t="n">
        <f aca="false">IF(V142&gt;5000,5000,V142)</f>
        <v>0</v>
      </c>
    </row>
    <row r="143" customFormat="false" ht="15.75" hidden="false" customHeight="true" outlineLevel="0" collapsed="false">
      <c r="A143" s="1" t="str">
        <f aca="false">IF(C143="","",HLOOKUP(C143,町,2,0)*1000+D143)</f>
        <v/>
      </c>
      <c r="B143" s="20" t="n">
        <v>131</v>
      </c>
      <c r="C143" s="28"/>
      <c r="D143" s="28"/>
      <c r="E143" s="29"/>
      <c r="F143" s="30"/>
      <c r="G143" s="31"/>
      <c r="H143" s="32"/>
      <c r="I143" s="36"/>
      <c r="J143" s="34"/>
      <c r="K143" s="29"/>
      <c r="L143" s="33"/>
      <c r="M143" s="37"/>
      <c r="N143" s="29"/>
      <c r="O143" s="35"/>
      <c r="P143" s="34"/>
      <c r="Q143" s="29"/>
      <c r="R143" s="33"/>
      <c r="S143" s="34"/>
      <c r="T143" s="29"/>
      <c r="U143" s="33"/>
      <c r="V143" s="3" t="n">
        <f aca="false">H143*I143+K143*L143+N143*O143+Q143*R143+T143*U143</f>
        <v>0</v>
      </c>
      <c r="W143" s="3" t="n">
        <f aca="false">V143-X143</f>
        <v>0</v>
      </c>
      <c r="X143" s="3" t="n">
        <f aca="false">IF(V143&gt;5000,5000,V143)</f>
        <v>0</v>
      </c>
    </row>
    <row r="144" customFormat="false" ht="15.75" hidden="false" customHeight="true" outlineLevel="0" collapsed="false">
      <c r="A144" s="1" t="str">
        <f aca="false">IF(C144="","",HLOOKUP(C144,町,2,0)*1000+D144)</f>
        <v/>
      </c>
      <c r="B144" s="20" t="n">
        <v>132</v>
      </c>
      <c r="C144" s="28"/>
      <c r="D144" s="28"/>
      <c r="E144" s="29"/>
      <c r="F144" s="30"/>
      <c r="G144" s="31"/>
      <c r="H144" s="32"/>
      <c r="I144" s="36"/>
      <c r="J144" s="34"/>
      <c r="K144" s="29"/>
      <c r="L144" s="33"/>
      <c r="M144" s="37"/>
      <c r="N144" s="29"/>
      <c r="O144" s="35"/>
      <c r="P144" s="34"/>
      <c r="Q144" s="29"/>
      <c r="R144" s="33"/>
      <c r="S144" s="34"/>
      <c r="T144" s="29"/>
      <c r="U144" s="33"/>
      <c r="V144" s="3" t="n">
        <f aca="false">H144*I144+K144*L144+N144*O144+Q144*R144+T144*U144</f>
        <v>0</v>
      </c>
      <c r="W144" s="3" t="n">
        <f aca="false">V144-X144</f>
        <v>0</v>
      </c>
      <c r="X144" s="3" t="n">
        <f aca="false">IF(V144&gt;5000,5000,V144)</f>
        <v>0</v>
      </c>
    </row>
    <row r="145" customFormat="false" ht="15.75" hidden="false" customHeight="true" outlineLevel="0" collapsed="false">
      <c r="A145" s="1" t="str">
        <f aca="false">IF(C145="","",HLOOKUP(C145,町,2,0)*1000+D145)</f>
        <v/>
      </c>
      <c r="B145" s="20" t="n">
        <v>133</v>
      </c>
      <c r="C145" s="28"/>
      <c r="D145" s="28"/>
      <c r="E145" s="29"/>
      <c r="F145" s="30"/>
      <c r="G145" s="31"/>
      <c r="H145" s="32"/>
      <c r="I145" s="36"/>
      <c r="J145" s="34"/>
      <c r="K145" s="29"/>
      <c r="L145" s="33"/>
      <c r="M145" s="37"/>
      <c r="N145" s="29"/>
      <c r="O145" s="35"/>
      <c r="P145" s="34"/>
      <c r="Q145" s="29"/>
      <c r="R145" s="33"/>
      <c r="S145" s="34"/>
      <c r="T145" s="29"/>
      <c r="U145" s="33"/>
      <c r="V145" s="3" t="n">
        <f aca="false">H145*I145+K145*L145+N145*O145+Q145*R145+T145*U145</f>
        <v>0</v>
      </c>
      <c r="W145" s="3" t="n">
        <f aca="false">V145-X145</f>
        <v>0</v>
      </c>
      <c r="X145" s="3" t="n">
        <f aca="false">IF(V145&gt;5000,5000,V145)</f>
        <v>0</v>
      </c>
    </row>
    <row r="146" customFormat="false" ht="15.75" hidden="false" customHeight="true" outlineLevel="0" collapsed="false">
      <c r="A146" s="1" t="str">
        <f aca="false">IF(C146="","",HLOOKUP(C146,町,2,0)*1000+D146)</f>
        <v/>
      </c>
      <c r="B146" s="20" t="n">
        <v>134</v>
      </c>
      <c r="C146" s="28"/>
      <c r="D146" s="28"/>
      <c r="E146" s="29"/>
      <c r="F146" s="30"/>
      <c r="G146" s="31"/>
      <c r="H146" s="32"/>
      <c r="I146" s="36"/>
      <c r="J146" s="34"/>
      <c r="K146" s="29"/>
      <c r="L146" s="33"/>
      <c r="M146" s="37"/>
      <c r="N146" s="29"/>
      <c r="O146" s="35"/>
      <c r="P146" s="34"/>
      <c r="Q146" s="29"/>
      <c r="R146" s="33"/>
      <c r="S146" s="34"/>
      <c r="T146" s="29"/>
      <c r="U146" s="33"/>
      <c r="V146" s="3" t="n">
        <f aca="false">H146*I146+K146*L146+N146*O146+Q146*R146+T146*U146</f>
        <v>0</v>
      </c>
      <c r="W146" s="3" t="n">
        <f aca="false">V146-X146</f>
        <v>0</v>
      </c>
      <c r="X146" s="3" t="n">
        <f aca="false">IF(V146&gt;5000,5000,V146)</f>
        <v>0</v>
      </c>
    </row>
    <row r="147" customFormat="false" ht="15.75" hidden="false" customHeight="true" outlineLevel="0" collapsed="false">
      <c r="A147" s="1" t="str">
        <f aca="false">IF(C147="","",HLOOKUP(C147,町,2,0)*1000+D147)</f>
        <v/>
      </c>
      <c r="B147" s="20" t="n">
        <v>135</v>
      </c>
      <c r="C147" s="28"/>
      <c r="D147" s="28"/>
      <c r="E147" s="29"/>
      <c r="F147" s="30"/>
      <c r="G147" s="31"/>
      <c r="H147" s="32"/>
      <c r="I147" s="36"/>
      <c r="J147" s="34"/>
      <c r="K147" s="29"/>
      <c r="L147" s="33"/>
      <c r="M147" s="37"/>
      <c r="N147" s="29"/>
      <c r="O147" s="35"/>
      <c r="P147" s="34"/>
      <c r="Q147" s="29"/>
      <c r="R147" s="33"/>
      <c r="S147" s="34"/>
      <c r="T147" s="29"/>
      <c r="U147" s="33"/>
      <c r="V147" s="3" t="n">
        <f aca="false">H147*I147+K147*L147+N147*O147+Q147*R147+T147*U147</f>
        <v>0</v>
      </c>
      <c r="W147" s="3" t="n">
        <f aca="false">V147-X147</f>
        <v>0</v>
      </c>
      <c r="X147" s="3" t="n">
        <f aca="false">IF(V147&gt;5000,5000,V147)</f>
        <v>0</v>
      </c>
    </row>
    <row r="148" customFormat="false" ht="15.75" hidden="false" customHeight="true" outlineLevel="0" collapsed="false">
      <c r="A148" s="1" t="str">
        <f aca="false">IF(C148="","",HLOOKUP(C148,町,2,0)*1000+D148)</f>
        <v/>
      </c>
      <c r="B148" s="20" t="n">
        <v>136</v>
      </c>
      <c r="C148" s="28"/>
      <c r="D148" s="28"/>
      <c r="E148" s="29"/>
      <c r="F148" s="30"/>
      <c r="G148" s="31"/>
      <c r="H148" s="32"/>
      <c r="I148" s="36"/>
      <c r="J148" s="34"/>
      <c r="K148" s="29"/>
      <c r="L148" s="33"/>
      <c r="M148" s="37"/>
      <c r="N148" s="29"/>
      <c r="O148" s="35"/>
      <c r="P148" s="34"/>
      <c r="Q148" s="29"/>
      <c r="R148" s="33"/>
      <c r="S148" s="34"/>
      <c r="T148" s="29"/>
      <c r="U148" s="33"/>
      <c r="V148" s="3" t="n">
        <f aca="false">H148*I148+K148*L148+N148*O148+Q148*R148+T148*U148</f>
        <v>0</v>
      </c>
      <c r="W148" s="3" t="n">
        <f aca="false">V148-X148</f>
        <v>0</v>
      </c>
      <c r="X148" s="3" t="n">
        <f aca="false">IF(V148&gt;5000,5000,V148)</f>
        <v>0</v>
      </c>
    </row>
    <row r="149" customFormat="false" ht="15.75" hidden="false" customHeight="true" outlineLevel="0" collapsed="false">
      <c r="A149" s="1" t="str">
        <f aca="false">IF(C149="","",HLOOKUP(C149,町,2,0)*1000+D149)</f>
        <v/>
      </c>
      <c r="B149" s="20" t="n">
        <v>137</v>
      </c>
      <c r="C149" s="28"/>
      <c r="D149" s="28"/>
      <c r="E149" s="29"/>
      <c r="F149" s="30"/>
      <c r="G149" s="31"/>
      <c r="H149" s="32"/>
      <c r="I149" s="36"/>
      <c r="J149" s="34"/>
      <c r="K149" s="29"/>
      <c r="L149" s="33"/>
      <c r="M149" s="37"/>
      <c r="N149" s="29"/>
      <c r="O149" s="35"/>
      <c r="P149" s="34"/>
      <c r="Q149" s="29"/>
      <c r="R149" s="33"/>
      <c r="S149" s="34"/>
      <c r="T149" s="29"/>
      <c r="U149" s="33"/>
      <c r="V149" s="3" t="n">
        <f aca="false">H149*I149+K149*L149+N149*O149+Q149*R149+T149*U149</f>
        <v>0</v>
      </c>
      <c r="W149" s="3" t="n">
        <f aca="false">V149-X149</f>
        <v>0</v>
      </c>
      <c r="X149" s="3" t="n">
        <f aca="false">IF(V149&gt;5000,5000,V149)</f>
        <v>0</v>
      </c>
    </row>
    <row r="150" customFormat="false" ht="15.75" hidden="false" customHeight="true" outlineLevel="0" collapsed="false">
      <c r="A150" s="1" t="str">
        <f aca="false">IF(C150="","",HLOOKUP(C150,町,2,0)*1000+D150)</f>
        <v/>
      </c>
      <c r="B150" s="20" t="n">
        <v>138</v>
      </c>
      <c r="C150" s="28"/>
      <c r="D150" s="28"/>
      <c r="E150" s="29"/>
      <c r="F150" s="30"/>
      <c r="G150" s="31"/>
      <c r="H150" s="32"/>
      <c r="I150" s="36"/>
      <c r="J150" s="34"/>
      <c r="K150" s="29"/>
      <c r="L150" s="33"/>
      <c r="M150" s="37"/>
      <c r="N150" s="29"/>
      <c r="O150" s="35"/>
      <c r="P150" s="34"/>
      <c r="Q150" s="29"/>
      <c r="R150" s="33"/>
      <c r="S150" s="34"/>
      <c r="T150" s="29"/>
      <c r="U150" s="33"/>
      <c r="V150" s="3" t="n">
        <f aca="false">H150*I150+K150*L150+N150*O150+Q150*R150+T150*U150</f>
        <v>0</v>
      </c>
      <c r="W150" s="3" t="n">
        <f aca="false">V150-X150</f>
        <v>0</v>
      </c>
      <c r="X150" s="3" t="n">
        <f aca="false">IF(V150&gt;5000,5000,V150)</f>
        <v>0</v>
      </c>
    </row>
    <row r="151" customFormat="false" ht="15.75" hidden="false" customHeight="true" outlineLevel="0" collapsed="false">
      <c r="A151" s="1" t="str">
        <f aca="false">IF(C151="","",HLOOKUP(C151,町,2,0)*1000+D151)</f>
        <v/>
      </c>
      <c r="B151" s="20" t="n">
        <v>139</v>
      </c>
      <c r="C151" s="28"/>
      <c r="D151" s="28"/>
      <c r="E151" s="29"/>
      <c r="F151" s="30"/>
      <c r="G151" s="31"/>
      <c r="H151" s="32"/>
      <c r="I151" s="36"/>
      <c r="J151" s="34"/>
      <c r="K151" s="29"/>
      <c r="L151" s="33"/>
      <c r="M151" s="37"/>
      <c r="N151" s="29"/>
      <c r="O151" s="35"/>
      <c r="P151" s="34"/>
      <c r="Q151" s="29"/>
      <c r="R151" s="33"/>
      <c r="S151" s="34"/>
      <c r="T151" s="29"/>
      <c r="U151" s="33"/>
      <c r="V151" s="3" t="n">
        <f aca="false">H151*I151+K151*L151+N151*O151+Q151*R151+T151*U151</f>
        <v>0</v>
      </c>
      <c r="W151" s="3" t="n">
        <f aca="false">V151-X151</f>
        <v>0</v>
      </c>
      <c r="X151" s="3" t="n">
        <f aca="false">IF(V151&gt;5000,5000,V151)</f>
        <v>0</v>
      </c>
    </row>
    <row r="152" customFormat="false" ht="15.75" hidden="false" customHeight="true" outlineLevel="0" collapsed="false">
      <c r="A152" s="1" t="str">
        <f aca="false">IF(C152="","",HLOOKUP(C152,町,2,0)*1000+D152)</f>
        <v/>
      </c>
      <c r="B152" s="20" t="n">
        <v>140</v>
      </c>
      <c r="C152" s="28"/>
      <c r="D152" s="28"/>
      <c r="E152" s="29"/>
      <c r="F152" s="30"/>
      <c r="G152" s="31"/>
      <c r="H152" s="32"/>
      <c r="I152" s="36"/>
      <c r="J152" s="34"/>
      <c r="K152" s="29"/>
      <c r="L152" s="33"/>
      <c r="M152" s="37"/>
      <c r="N152" s="29"/>
      <c r="O152" s="35"/>
      <c r="P152" s="34"/>
      <c r="Q152" s="29"/>
      <c r="R152" s="33"/>
      <c r="S152" s="34"/>
      <c r="T152" s="29"/>
      <c r="U152" s="33"/>
      <c r="V152" s="3" t="n">
        <f aca="false">H152*I152+K152*L152+N152*O152+Q152*R152+T152*U152</f>
        <v>0</v>
      </c>
      <c r="W152" s="3" t="n">
        <f aca="false">V152-X152</f>
        <v>0</v>
      </c>
      <c r="X152" s="3" t="n">
        <f aca="false">IF(V152&gt;5000,5000,V152)</f>
        <v>0</v>
      </c>
    </row>
    <row r="153" customFormat="false" ht="15.75" hidden="false" customHeight="true" outlineLevel="0" collapsed="false">
      <c r="A153" s="1" t="str">
        <f aca="false">IF(C153="","",HLOOKUP(C153,町,2,0)*1000+D153)</f>
        <v/>
      </c>
      <c r="B153" s="20" t="n">
        <v>141</v>
      </c>
      <c r="C153" s="28"/>
      <c r="D153" s="28"/>
      <c r="E153" s="29"/>
      <c r="F153" s="30"/>
      <c r="G153" s="31"/>
      <c r="H153" s="32"/>
      <c r="I153" s="36"/>
      <c r="J153" s="34"/>
      <c r="K153" s="29"/>
      <c r="L153" s="33"/>
      <c r="M153" s="37"/>
      <c r="N153" s="29"/>
      <c r="O153" s="35"/>
      <c r="P153" s="34"/>
      <c r="Q153" s="29"/>
      <c r="R153" s="33"/>
      <c r="S153" s="34"/>
      <c r="T153" s="29"/>
      <c r="U153" s="33"/>
      <c r="V153" s="3" t="n">
        <f aca="false">H153*I153+K153*L153+N153*O153+Q153*R153+T153*U153</f>
        <v>0</v>
      </c>
      <c r="W153" s="3" t="n">
        <f aca="false">V153-X153</f>
        <v>0</v>
      </c>
      <c r="X153" s="3" t="n">
        <f aca="false">IF(V153&gt;5000,5000,V153)</f>
        <v>0</v>
      </c>
    </row>
    <row r="154" customFormat="false" ht="15.75" hidden="false" customHeight="true" outlineLevel="0" collapsed="false">
      <c r="A154" s="1" t="str">
        <f aca="false">IF(C154="","",HLOOKUP(C154,町,2,0)*1000+D154)</f>
        <v/>
      </c>
      <c r="B154" s="20" t="n">
        <v>142</v>
      </c>
      <c r="C154" s="28"/>
      <c r="D154" s="28"/>
      <c r="E154" s="29"/>
      <c r="F154" s="30"/>
      <c r="G154" s="31"/>
      <c r="H154" s="32"/>
      <c r="I154" s="36"/>
      <c r="J154" s="34"/>
      <c r="K154" s="29"/>
      <c r="L154" s="33"/>
      <c r="M154" s="37"/>
      <c r="N154" s="29"/>
      <c r="O154" s="35"/>
      <c r="P154" s="34"/>
      <c r="Q154" s="29"/>
      <c r="R154" s="33"/>
      <c r="S154" s="34"/>
      <c r="T154" s="29"/>
      <c r="U154" s="33"/>
      <c r="V154" s="3" t="n">
        <f aca="false">H154*I154+K154*L154+N154*O154+Q154*R154+T154*U154</f>
        <v>0</v>
      </c>
      <c r="W154" s="3" t="n">
        <f aca="false">V154-X154</f>
        <v>0</v>
      </c>
      <c r="X154" s="3" t="n">
        <f aca="false">IF(V154&gt;5000,5000,V154)</f>
        <v>0</v>
      </c>
    </row>
    <row r="155" customFormat="false" ht="15.75" hidden="false" customHeight="true" outlineLevel="0" collapsed="false">
      <c r="A155" s="1" t="str">
        <f aca="false">IF(C155="","",HLOOKUP(C155,町,2,0)*1000+D155)</f>
        <v/>
      </c>
      <c r="B155" s="20" t="n">
        <v>143</v>
      </c>
      <c r="C155" s="28"/>
      <c r="D155" s="28"/>
      <c r="E155" s="29"/>
      <c r="F155" s="30"/>
      <c r="G155" s="31"/>
      <c r="H155" s="32"/>
      <c r="I155" s="36"/>
      <c r="J155" s="34"/>
      <c r="K155" s="29"/>
      <c r="L155" s="33"/>
      <c r="M155" s="37"/>
      <c r="N155" s="29"/>
      <c r="O155" s="35"/>
      <c r="P155" s="34"/>
      <c r="Q155" s="29"/>
      <c r="R155" s="33"/>
      <c r="S155" s="34"/>
      <c r="T155" s="29"/>
      <c r="U155" s="33"/>
      <c r="V155" s="3" t="n">
        <f aca="false">H155*I155+K155*L155+N155*O155+Q155*R155+T155*U155</f>
        <v>0</v>
      </c>
      <c r="W155" s="3" t="n">
        <f aca="false">V155-X155</f>
        <v>0</v>
      </c>
      <c r="X155" s="3" t="n">
        <f aca="false">IF(V155&gt;5000,5000,V155)</f>
        <v>0</v>
      </c>
    </row>
    <row r="156" customFormat="false" ht="15.75" hidden="false" customHeight="true" outlineLevel="0" collapsed="false">
      <c r="A156" s="1" t="str">
        <f aca="false">IF(C156="","",HLOOKUP(C156,町,2,0)*1000+D156)</f>
        <v/>
      </c>
      <c r="B156" s="20" t="n">
        <v>144</v>
      </c>
      <c r="C156" s="28"/>
      <c r="D156" s="28"/>
      <c r="E156" s="29"/>
      <c r="F156" s="30"/>
      <c r="G156" s="31"/>
      <c r="H156" s="32"/>
      <c r="I156" s="36"/>
      <c r="J156" s="34"/>
      <c r="K156" s="29"/>
      <c r="L156" s="33"/>
      <c r="M156" s="37"/>
      <c r="N156" s="29"/>
      <c r="O156" s="35"/>
      <c r="P156" s="34"/>
      <c r="Q156" s="29"/>
      <c r="R156" s="33"/>
      <c r="S156" s="34"/>
      <c r="T156" s="29"/>
      <c r="U156" s="33"/>
      <c r="V156" s="3" t="n">
        <f aca="false">H156*I156+K156*L156+N156*O156+Q156*R156+T156*U156</f>
        <v>0</v>
      </c>
      <c r="W156" s="3" t="n">
        <f aca="false">V156-X156</f>
        <v>0</v>
      </c>
      <c r="X156" s="3" t="n">
        <f aca="false">IF(V156&gt;5000,5000,V156)</f>
        <v>0</v>
      </c>
    </row>
    <row r="157" customFormat="false" ht="15.75" hidden="false" customHeight="true" outlineLevel="0" collapsed="false">
      <c r="A157" s="1" t="str">
        <f aca="false">IF(C157="","",HLOOKUP(C157,町,2,0)*1000+D157)</f>
        <v/>
      </c>
      <c r="B157" s="20" t="n">
        <v>145</v>
      </c>
      <c r="C157" s="28"/>
      <c r="D157" s="28"/>
      <c r="E157" s="29"/>
      <c r="F157" s="30"/>
      <c r="G157" s="31"/>
      <c r="H157" s="32"/>
      <c r="I157" s="36"/>
      <c r="J157" s="34"/>
      <c r="K157" s="29"/>
      <c r="L157" s="33"/>
      <c r="M157" s="37"/>
      <c r="N157" s="29"/>
      <c r="O157" s="35"/>
      <c r="P157" s="34"/>
      <c r="Q157" s="29"/>
      <c r="R157" s="33"/>
      <c r="S157" s="34"/>
      <c r="T157" s="29"/>
      <c r="U157" s="33"/>
      <c r="V157" s="3" t="n">
        <f aca="false">H157*I157+K157*L157+N157*O157+Q157*R157+T157*U157</f>
        <v>0</v>
      </c>
      <c r="W157" s="3" t="n">
        <f aca="false">V157-X157</f>
        <v>0</v>
      </c>
      <c r="X157" s="3" t="n">
        <f aca="false">IF(V157&gt;5000,5000,V157)</f>
        <v>0</v>
      </c>
    </row>
    <row r="158" customFormat="false" ht="15.75" hidden="false" customHeight="true" outlineLevel="0" collapsed="false">
      <c r="A158" s="1" t="str">
        <f aca="false">IF(C158="","",HLOOKUP(C158,町,2,0)*1000+D158)</f>
        <v/>
      </c>
      <c r="B158" s="20" t="n">
        <v>146</v>
      </c>
      <c r="C158" s="28"/>
      <c r="D158" s="28"/>
      <c r="E158" s="29"/>
      <c r="F158" s="30"/>
      <c r="G158" s="31"/>
      <c r="H158" s="32"/>
      <c r="I158" s="36"/>
      <c r="J158" s="34"/>
      <c r="K158" s="29"/>
      <c r="L158" s="33"/>
      <c r="M158" s="37"/>
      <c r="N158" s="29"/>
      <c r="O158" s="35"/>
      <c r="P158" s="34"/>
      <c r="Q158" s="29"/>
      <c r="R158" s="33"/>
      <c r="S158" s="34"/>
      <c r="T158" s="29"/>
      <c r="U158" s="33"/>
      <c r="V158" s="3" t="n">
        <f aca="false">H158*I158+K158*L158+N158*O158+Q158*R158+T158*U158</f>
        <v>0</v>
      </c>
      <c r="W158" s="3" t="n">
        <f aca="false">V158-X158</f>
        <v>0</v>
      </c>
      <c r="X158" s="3" t="n">
        <f aca="false">IF(V158&gt;5000,5000,V158)</f>
        <v>0</v>
      </c>
    </row>
    <row r="159" customFormat="false" ht="15.75" hidden="false" customHeight="true" outlineLevel="0" collapsed="false">
      <c r="A159" s="1" t="str">
        <f aca="false">IF(C159="","",HLOOKUP(C159,町,2,0)*1000+D159)</f>
        <v/>
      </c>
      <c r="B159" s="20" t="n">
        <v>147</v>
      </c>
      <c r="C159" s="28"/>
      <c r="D159" s="28"/>
      <c r="E159" s="29"/>
      <c r="F159" s="30"/>
      <c r="G159" s="31"/>
      <c r="H159" s="32"/>
      <c r="I159" s="36"/>
      <c r="J159" s="34"/>
      <c r="K159" s="29"/>
      <c r="L159" s="33"/>
      <c r="M159" s="37"/>
      <c r="N159" s="29"/>
      <c r="O159" s="35"/>
      <c r="P159" s="34"/>
      <c r="Q159" s="29"/>
      <c r="R159" s="33"/>
      <c r="S159" s="34"/>
      <c r="T159" s="29"/>
      <c r="U159" s="33"/>
      <c r="V159" s="3" t="n">
        <f aca="false">H159*I159+K159*L159+N159*O159+Q159*R159+T159*U159</f>
        <v>0</v>
      </c>
      <c r="W159" s="3" t="n">
        <f aca="false">V159-X159</f>
        <v>0</v>
      </c>
      <c r="X159" s="3" t="n">
        <f aca="false">IF(V159&gt;5000,5000,V159)</f>
        <v>0</v>
      </c>
    </row>
    <row r="160" customFormat="false" ht="15.75" hidden="false" customHeight="true" outlineLevel="0" collapsed="false">
      <c r="A160" s="1" t="str">
        <f aca="false">IF(C160="","",HLOOKUP(C160,町,2,0)*1000+D160)</f>
        <v/>
      </c>
      <c r="B160" s="20" t="n">
        <v>148</v>
      </c>
      <c r="C160" s="28"/>
      <c r="D160" s="28"/>
      <c r="E160" s="29"/>
      <c r="F160" s="30"/>
      <c r="G160" s="31"/>
      <c r="H160" s="32"/>
      <c r="I160" s="36"/>
      <c r="J160" s="34"/>
      <c r="K160" s="29"/>
      <c r="L160" s="33"/>
      <c r="M160" s="37"/>
      <c r="N160" s="29"/>
      <c r="O160" s="35"/>
      <c r="P160" s="34"/>
      <c r="Q160" s="29"/>
      <c r="R160" s="33"/>
      <c r="S160" s="34"/>
      <c r="T160" s="29"/>
      <c r="U160" s="33"/>
      <c r="V160" s="3" t="n">
        <f aca="false">H160*I160+K160*L160+N160*O160+Q160*R160+T160*U160</f>
        <v>0</v>
      </c>
      <c r="W160" s="3" t="n">
        <f aca="false">V160-X160</f>
        <v>0</v>
      </c>
      <c r="X160" s="3" t="n">
        <f aca="false">IF(V160&gt;5000,5000,V160)</f>
        <v>0</v>
      </c>
    </row>
    <row r="161" customFormat="false" ht="15.75" hidden="false" customHeight="true" outlineLevel="0" collapsed="false">
      <c r="A161" s="1" t="str">
        <f aca="false">IF(C161="","",HLOOKUP(C161,町,2,0)*1000+D161)</f>
        <v/>
      </c>
      <c r="B161" s="20" t="n">
        <v>149</v>
      </c>
      <c r="C161" s="28"/>
      <c r="D161" s="28"/>
      <c r="E161" s="29"/>
      <c r="F161" s="30"/>
      <c r="G161" s="31"/>
      <c r="H161" s="32"/>
      <c r="I161" s="36"/>
      <c r="J161" s="34"/>
      <c r="K161" s="29"/>
      <c r="L161" s="33"/>
      <c r="M161" s="37"/>
      <c r="N161" s="29"/>
      <c r="O161" s="35"/>
      <c r="P161" s="34"/>
      <c r="Q161" s="29"/>
      <c r="R161" s="33"/>
      <c r="S161" s="34"/>
      <c r="T161" s="29"/>
      <c r="U161" s="33"/>
      <c r="V161" s="3" t="n">
        <f aca="false">H161*I161+K161*L161+N161*O161+Q161*R161+T161*U161</f>
        <v>0</v>
      </c>
      <c r="W161" s="3" t="n">
        <f aca="false">V161-X161</f>
        <v>0</v>
      </c>
      <c r="X161" s="3" t="n">
        <f aca="false">IF(V161&gt;5000,5000,V161)</f>
        <v>0</v>
      </c>
    </row>
    <row r="162" customFormat="false" ht="15.75" hidden="false" customHeight="true" outlineLevel="0" collapsed="false">
      <c r="A162" s="1" t="str">
        <f aca="false">IF(C162="","",HLOOKUP(C162,町,2,0)*1000+D162)</f>
        <v/>
      </c>
      <c r="B162" s="20" t="n">
        <v>150</v>
      </c>
      <c r="C162" s="28"/>
      <c r="D162" s="28"/>
      <c r="E162" s="29"/>
      <c r="F162" s="30"/>
      <c r="G162" s="31"/>
      <c r="H162" s="32"/>
      <c r="I162" s="36"/>
      <c r="J162" s="34"/>
      <c r="K162" s="29"/>
      <c r="L162" s="33"/>
      <c r="M162" s="37"/>
      <c r="N162" s="29"/>
      <c r="O162" s="35"/>
      <c r="P162" s="34"/>
      <c r="Q162" s="29"/>
      <c r="R162" s="33"/>
      <c r="S162" s="34"/>
      <c r="T162" s="29"/>
      <c r="U162" s="33"/>
      <c r="V162" s="3" t="n">
        <f aca="false">H162*I162+K162*L162+N162*O162+Q162*R162+T162*U162</f>
        <v>0</v>
      </c>
      <c r="W162" s="3" t="n">
        <f aca="false">V162-X162</f>
        <v>0</v>
      </c>
      <c r="X162" s="3" t="n">
        <f aca="false">IF(V162&gt;5000,5000,V162)</f>
        <v>0</v>
      </c>
    </row>
  </sheetData>
  <mergeCells count="9">
    <mergeCell ref="W8:X8"/>
    <mergeCell ref="B9:D9"/>
    <mergeCell ref="D11:E11"/>
    <mergeCell ref="G11:I11"/>
    <mergeCell ref="J11:L11"/>
    <mergeCell ref="M11:O11"/>
    <mergeCell ref="P11:R11"/>
    <mergeCell ref="S11:U11"/>
    <mergeCell ref="C12:D12"/>
  </mergeCells>
  <dataValidations count="1">
    <dataValidation allowBlank="true" operator="equal" showDropDown="false" showErrorMessage="true" showInputMessage="false" sqref="C13:C162" type="list">
      <formula1>"滝,大,都,常,船"</formula1>
      <formula2>0</formula2>
    </dataValidation>
  </dataValidations>
  <printOptions headings="false" gridLines="false" gridLinesSet="true" horizontalCentered="true" verticalCentered="false"/>
  <pageMargins left="0.590277777777778" right="0" top="0.609722222222222" bottom="0.590277777777778" header="0.609722222222222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&amp;R&amp;P/&amp;N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D2D02B"/>
    <pageSetUpPr fitToPage="false"/>
  </sheetPr>
  <dimension ref="A1:L105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pane xSplit="2" ySplit="7" topLeftCell="C35" activePane="bottomRight" state="frozen"/>
      <selection pane="topLeft" activeCell="A1" activeCellId="0" sqref="A1"/>
      <selection pane="topRight" activeCell="C1" activeCellId="0" sqref="C1"/>
      <selection pane="bottomLeft" activeCell="A35" activeCellId="0" sqref="A35"/>
      <selection pane="bottomRight" activeCell="E36" activeCellId="0" sqref="E36"/>
    </sheetView>
  </sheetViews>
  <sheetFormatPr defaultRowHeight="13.5" outlineLevelRow="0" outlineLevelCol="0"/>
  <cols>
    <col collapsed="false" customWidth="true" hidden="true" outlineLevel="0" max="1" min="1" style="1" width="8.96"/>
    <col collapsed="false" customWidth="true" hidden="false" outlineLevel="0" max="2" min="2" style="1" width="4.49"/>
    <col collapsed="false" customWidth="true" hidden="false" outlineLevel="0" max="3" min="3" style="2" width="3.62"/>
    <col collapsed="false" customWidth="true" hidden="false" outlineLevel="0" max="4" min="4" style="38" width="7.62"/>
    <col collapsed="false" customWidth="true" hidden="false" outlineLevel="0" max="6" min="5" style="39" width="15.62"/>
    <col collapsed="false" customWidth="true" hidden="false" outlineLevel="0" max="7" min="7" style="1" width="15.37"/>
    <col collapsed="false" customWidth="true" hidden="false" outlineLevel="0" max="8" min="8" style="40" width="9.62"/>
    <col collapsed="false" customWidth="true" hidden="false" outlineLevel="0" max="11" min="9" style="40" width="8.99"/>
    <col collapsed="false" customWidth="true" hidden="false" outlineLevel="0" max="12" min="12" style="41" width="10.99"/>
    <col collapsed="false" customWidth="true" hidden="false" outlineLevel="0" max="13" min="13" style="1" width="8.99"/>
    <col collapsed="false" customWidth="true" hidden="false" outlineLevel="0" max="14" min="14" style="1" width="2.75"/>
    <col collapsed="false" customWidth="true" hidden="false" outlineLevel="0" max="257" min="15" style="1" width="8.99"/>
    <col collapsed="false" customWidth="true" hidden="false" outlineLevel="0" max="1025" min="258" style="0" width="8.99"/>
  </cols>
  <sheetData>
    <row r="1" customFormat="false" ht="13.5" hidden="true" customHeight="true" outlineLevel="0" collapsed="false">
      <c r="C1" s="42" t="n">
        <v>2</v>
      </c>
      <c r="D1" s="43" t="n">
        <v>3</v>
      </c>
      <c r="E1" s="44" t="n">
        <v>4</v>
      </c>
      <c r="F1" s="44" t="n">
        <v>5</v>
      </c>
      <c r="G1" s="45"/>
      <c r="H1" s="46"/>
      <c r="I1" s="46" t="s">
        <v>27</v>
      </c>
      <c r="J1" s="46" t="s">
        <v>28</v>
      </c>
      <c r="K1" s="46" t="s">
        <v>29</v>
      </c>
      <c r="L1" s="47" t="s">
        <v>30</v>
      </c>
    </row>
    <row r="2" customFormat="false" ht="13.5" hidden="true" customHeight="true" outlineLevel="0" collapsed="false">
      <c r="E2" s="45"/>
      <c r="F2" s="45"/>
      <c r="G2" s="45"/>
      <c r="H2" s="48" t="s">
        <v>31</v>
      </c>
      <c r="I2" s="49" t="n">
        <f aca="false">COUNTIF(B8:B1056,"=k")</f>
        <v>0</v>
      </c>
      <c r="J2" s="46" t="str">
        <f aca="false">SUMIF(B8:B1056,"=k",J8:J707)</f>
        <v/>
      </c>
      <c r="K2" s="46" t="n">
        <f aca="false">SUMIF(B8:B1056,"=k",K8:K1056)</f>
        <v>0</v>
      </c>
      <c r="L2" s="46" t="str">
        <f aca="false">SUMIF(B8:B1056,"=k",L8:L1056)</f>
        <v/>
      </c>
    </row>
    <row r="3" customFormat="false" ht="13.5" hidden="false" customHeight="true" outlineLevel="0" collapsed="false">
      <c r="C3" s="8" t="s">
        <v>7</v>
      </c>
      <c r="H3" s="1"/>
      <c r="I3" s="1"/>
      <c r="J3" s="1"/>
      <c r="K3" s="1"/>
      <c r="L3" s="1"/>
    </row>
    <row r="4" customFormat="false" ht="13.5" hidden="false" customHeight="true" outlineLevel="0" collapsed="false">
      <c r="D4" s="8"/>
      <c r="E4" s="50" t="str">
        <f aca="false">JIS(入力用!B9)</f>
        <v>令和　　年　　月分</v>
      </c>
      <c r="F4" s="50"/>
      <c r="G4" s="51" t="s">
        <v>32</v>
      </c>
      <c r="H4" s="52"/>
    </row>
    <row r="5" customFormat="false" ht="13.5" hidden="false" customHeight="true" outlineLevel="0" collapsed="false">
      <c r="E5" s="53"/>
      <c r="F5" s="53"/>
      <c r="G5" s="2"/>
      <c r="H5" s="54"/>
    </row>
    <row r="6" customFormat="false" ht="13.5" hidden="false" customHeight="true" outlineLevel="0" collapsed="false">
      <c r="C6" s="16" t="s">
        <v>33</v>
      </c>
      <c r="E6" s="55" t="inlineStr">
        <f aca="false">IF(入力用!D11="","",入力用!D11)</f>
        <is>
          <t/>
        </is>
      </c>
      <c r="F6" s="55"/>
      <c r="G6" s="16" t="s">
        <v>34</v>
      </c>
    </row>
    <row r="7" s="2" customFormat="true" ht="13.5" hidden="false" customHeight="true" outlineLevel="0" collapsed="false">
      <c r="C7" s="56" t="s">
        <v>21</v>
      </c>
      <c r="D7" s="56"/>
      <c r="E7" s="57" t="s">
        <v>22</v>
      </c>
      <c r="F7" s="57" t="s">
        <v>23</v>
      </c>
      <c r="G7" s="58" t="s">
        <v>35</v>
      </c>
      <c r="H7" s="59" t="s">
        <v>25</v>
      </c>
      <c r="I7" s="59" t="s">
        <v>26</v>
      </c>
      <c r="J7" s="59" t="s">
        <v>36</v>
      </c>
      <c r="K7" s="59" t="s">
        <v>29</v>
      </c>
      <c r="L7" s="60" t="s">
        <v>30</v>
      </c>
    </row>
    <row r="8" customFormat="false" ht="13.5" hidden="false" customHeight="true" outlineLevel="0" collapsed="false">
      <c r="A8" s="61" t="str">
        <f aca="false">IF(B8="","",SMALL(順,B8))</f>
        <v/>
      </c>
      <c r="C8" s="23"/>
      <c r="D8" s="62"/>
      <c r="E8" s="20"/>
      <c r="F8" s="63"/>
      <c r="G8" s="64"/>
      <c r="H8" s="65"/>
      <c r="I8" s="65"/>
      <c r="J8" s="65"/>
      <c r="K8" s="48"/>
      <c r="L8" s="66"/>
    </row>
    <row r="9" customFormat="false" ht="13.5" hidden="false" customHeight="true" outlineLevel="0" collapsed="false">
      <c r="B9" s="67"/>
      <c r="C9" s="68"/>
      <c r="D9" s="69"/>
      <c r="E9" s="20"/>
      <c r="F9" s="63"/>
      <c r="G9" s="64"/>
      <c r="H9" s="70"/>
      <c r="I9" s="70"/>
      <c r="J9" s="70"/>
      <c r="K9" s="48"/>
      <c r="L9" s="66"/>
    </row>
    <row r="10" customFormat="false" ht="13.5" hidden="false" customHeight="true" outlineLevel="0" collapsed="false">
      <c r="B10" s="67"/>
      <c r="C10" s="68"/>
      <c r="D10" s="69"/>
      <c r="E10" s="20"/>
      <c r="F10" s="63"/>
      <c r="G10" s="64"/>
      <c r="H10" s="70"/>
      <c r="I10" s="70"/>
      <c r="J10" s="70"/>
      <c r="K10" s="48"/>
      <c r="L10" s="66"/>
    </row>
    <row r="11" customFormat="false" ht="13.5" hidden="false" customHeight="true" outlineLevel="0" collapsed="false">
      <c r="B11" s="67"/>
      <c r="C11" s="68"/>
      <c r="D11" s="69"/>
      <c r="E11" s="20"/>
      <c r="F11" s="63"/>
      <c r="G11" s="64"/>
      <c r="H11" s="70"/>
      <c r="I11" s="70"/>
      <c r="J11" s="70"/>
      <c r="K11" s="48"/>
      <c r="L11" s="66"/>
    </row>
    <row r="12" customFormat="false" ht="13.5" hidden="false" customHeight="true" outlineLevel="0" collapsed="false">
      <c r="B12" s="67"/>
      <c r="C12" s="68"/>
      <c r="D12" s="69"/>
      <c r="E12" s="20"/>
      <c r="F12" s="63"/>
      <c r="G12" s="64"/>
      <c r="H12" s="71"/>
      <c r="I12" s="72"/>
      <c r="J12" s="72"/>
      <c r="K12" s="48"/>
      <c r="L12" s="66"/>
    </row>
    <row r="13" customFormat="false" ht="13.5" hidden="false" customHeight="true" outlineLevel="0" collapsed="false">
      <c r="B13" s="67"/>
      <c r="C13" s="27"/>
      <c r="D13" s="73"/>
      <c r="E13" s="20"/>
      <c r="F13" s="63"/>
      <c r="G13" s="5"/>
      <c r="H13" s="5"/>
      <c r="I13" s="46"/>
      <c r="J13" s="46"/>
      <c r="K13" s="46"/>
      <c r="L13" s="47"/>
    </row>
    <row r="14" customFormat="false" ht="13.5" hidden="false" customHeight="true" outlineLevel="0" collapsed="false">
      <c r="A14" s="1" t="str">
        <f aca="false">IF(B14&gt;=1,SMALL(順,B14),"")</f>
        <v/>
      </c>
      <c r="C14" s="74" t="s">
        <v>37</v>
      </c>
      <c r="D14" s="74"/>
      <c r="E14" s="74"/>
      <c r="F14" s="74"/>
      <c r="G14" s="74"/>
      <c r="H14" s="74"/>
      <c r="I14" s="74"/>
      <c r="J14" s="74"/>
      <c r="K14" s="75" t="str">
        <f aca="true">IF(K13&lt;1,"",SUMIF($B$8:INDIRECT("b"&amp;ROW()),"=k",$K$8:$K$707))</f>
        <v/>
      </c>
      <c r="L14" s="76"/>
    </row>
    <row r="15" customFormat="false" ht="13.5" hidden="false" customHeight="true" outlineLevel="0" collapsed="false">
      <c r="A15" s="61" t="str">
        <f aca="false">IF(B15="","",SMALL(順,B15))</f>
        <v/>
      </c>
      <c r="B15" s="1" t="str">
        <f aca="false">IF(B8="","",IF(B8+1&gt;入力用!$W$8,"",B8+1))</f>
        <v/>
      </c>
      <c r="C15" s="23" t="str">
        <f aca="false">B15</f>
        <v/>
      </c>
      <c r="D15" s="62"/>
      <c r="E15" s="20" t="str">
        <f aca="false">IF($B15="","",VLOOKUP($A15,データ,5,0))</f>
        <v/>
      </c>
      <c r="F15" s="63" t="str">
        <f aca="false">IF($B15="","",VLOOKUP($A15,データ,6,0))</f>
        <v/>
      </c>
      <c r="G15" s="64" t="str">
        <f aca="false">IF(A15="","",IF(VLOOKUP(A15,データ,7,0)=0,"",VLOOKUP(VLOOKUP(A15,データ,7,0),品名,2)))</f>
        <v/>
      </c>
      <c r="H15" s="65" t="str">
        <f aca="false">IF(A15="",0,VLOOKUP(A15,データ,8,0))</f>
        <v/>
      </c>
      <c r="I15" s="65" t="str">
        <f aca="false">IF(A15="",0,VLOOKUP(A15,データ,9,0))</f>
        <v/>
      </c>
      <c r="J15" s="65" t="str">
        <f aca="false">H15*I15</f>
        <v/>
      </c>
      <c r="K15" s="48"/>
      <c r="L15" s="66"/>
    </row>
    <row r="16" customFormat="false" ht="13.5" hidden="false" customHeight="true" outlineLevel="0" collapsed="false">
      <c r="B16" s="67"/>
      <c r="C16" s="68"/>
      <c r="D16" s="69"/>
      <c r="E16" s="20" t="str">
        <f aca="false">IF(B14="","",VLOOKUP($A14,データ,2,0))</f>
        <v/>
      </c>
      <c r="F16" s="63" t="n">
        <f aca="false">IF(C14="","",VLOOKUP($A14,データ,2,0))</f>
        <v>1</v>
      </c>
      <c r="G16" s="64" t="str">
        <f aca="false">IF(A15="","",IF(VLOOKUP(A15,データ,10,0)=0,"",VLOOKUP(VLOOKUP(A15,データ,10,0),品名,2)))</f>
        <v/>
      </c>
      <c r="H16" s="70" t="str">
        <f aca="false">IF(A15="",0,VLOOKUP(A15,データ,11,0))</f>
        <v/>
      </c>
      <c r="I16" s="70" t="str">
        <f aca="false">IF(A15="",0,VLOOKUP(A15,データ,12,0))</f>
        <v/>
      </c>
      <c r="J16" s="70" t="str">
        <f aca="false">H16*I16</f>
        <v/>
      </c>
      <c r="K16" s="48"/>
      <c r="L16" s="66"/>
    </row>
    <row r="17" customFormat="false" ht="13.5" hidden="false" customHeight="true" outlineLevel="0" collapsed="false">
      <c r="B17" s="67"/>
      <c r="C17" s="68" t="str">
        <f aca="false">IF($B15="","",VLOOKUP($A15,データ,3,0))</f>
        <v/>
      </c>
      <c r="D17" s="69" t="str">
        <f aca="false">IF($B15="","",VLOOKUP($A15,データ,4,0))</f>
        <v/>
      </c>
      <c r="E17" s="20" t="str">
        <f aca="false">IF(B15="","",VLOOKUP($A15,データ,2,0))</f>
        <v/>
      </c>
      <c r="F17" s="63" t="str">
        <f aca="false">IF(C15="","",VLOOKUP($A15,データ,2,0))</f>
        <v/>
      </c>
      <c r="G17" s="64" t="str">
        <f aca="false">IF(A15="","",IF(VLOOKUP(A15,データ,13,0)=0,"",VLOOKUP(VLOOKUP(A15,データ,13,0),品名,2)))</f>
        <v/>
      </c>
      <c r="H17" s="70" t="str">
        <f aca="false">IF(A15="",0,VLOOKUP(A15,データ,14,0))</f>
        <v/>
      </c>
      <c r="I17" s="70" t="str">
        <f aca="false">IF(A15="",0,VLOOKUP(A15,データ,15,0))</f>
        <v/>
      </c>
      <c r="J17" s="70" t="str">
        <f aca="false">H17*I17</f>
        <v/>
      </c>
      <c r="K17" s="48"/>
      <c r="L17" s="66"/>
    </row>
    <row r="18" customFormat="false" ht="13.5" hidden="false" customHeight="true" outlineLevel="0" collapsed="false">
      <c r="B18" s="67"/>
      <c r="C18" s="68"/>
      <c r="D18" s="69"/>
      <c r="E18" s="20" t="str">
        <f aca="false">IF(B16="","",VLOOKUP($A16,データ,2,0))</f>
        <v/>
      </c>
      <c r="F18" s="63" t="str">
        <f aca="false">IF(C16="","",VLOOKUP($A16,データ,2,0))</f>
        <v/>
      </c>
      <c r="G18" s="64" t="str">
        <f aca="false">IF(A15="","",IF(VLOOKUP(A15,データ,16,0)=0,"",VLOOKUP(VLOOKUP(A15,データ,16,0),品名,2)))</f>
        <v/>
      </c>
      <c r="H18" s="70" t="str">
        <f aca="false">IF(A15="",0,VLOOKUP(A15,データ,17,0))</f>
        <v/>
      </c>
      <c r="I18" s="70" t="str">
        <f aca="false">IF(A15="",0,VLOOKUP(A15,データ,18,0))</f>
        <v/>
      </c>
      <c r="J18" s="70" t="str">
        <f aca="false">H18*I18</f>
        <v/>
      </c>
      <c r="K18" s="48"/>
      <c r="L18" s="66"/>
    </row>
    <row r="19" customFormat="false" ht="13.5" hidden="false" customHeight="true" outlineLevel="0" collapsed="false">
      <c r="B19" s="67"/>
      <c r="C19" s="68"/>
      <c r="D19" s="69"/>
      <c r="E19" s="20" t="str">
        <f aca="false">IF(B17="","",VLOOKUP($A17,データ,2,0))</f>
        <v/>
      </c>
      <c r="F19" s="63" t="str">
        <f aca="false">IF(C17="","",VLOOKUP($A17,データ,2,0))</f>
        <v/>
      </c>
      <c r="G19" s="64" t="str">
        <f aca="false">IF(A15="","",IF(VLOOKUP(A15,データ,19,0)=0,"",VLOOKUP(VLOOKUP(A15,データ,19,0),品名,2)))</f>
        <v/>
      </c>
      <c r="H19" s="71" t="str">
        <f aca="false">IF(A15="",0,VLOOKUP(A15,データ,20,0))</f>
        <v/>
      </c>
      <c r="I19" s="72" t="str">
        <f aca="false">IF(A15="",0,VLOOKUP(A15,データ,21,0))</f>
        <v/>
      </c>
      <c r="J19" s="72" t="str">
        <f aca="false">H19*I19</f>
        <v/>
      </c>
      <c r="K19" s="48"/>
      <c r="L19" s="66"/>
    </row>
    <row r="20" customFormat="false" ht="13.5" hidden="false" customHeight="true" outlineLevel="0" collapsed="false">
      <c r="B20" s="67" t="str">
        <f aca="false">IF(I20&gt;=1,"k","")</f>
        <v>k</v>
      </c>
      <c r="C20" s="27"/>
      <c r="D20" s="73"/>
      <c r="E20" s="20" t="str">
        <f aca="false">IF(B18="","",VLOOKUP($A18,データ,2,0))</f>
        <v/>
      </c>
      <c r="F20" s="63" t="str">
        <f aca="false">IF(C18="","",VLOOKUP($A18,データ,2,0))</f>
        <v/>
      </c>
      <c r="G20" s="5" t="s">
        <v>38</v>
      </c>
      <c r="H20" s="5"/>
      <c r="I20" s="46" t="str">
        <f aca="false">SUM(I15:I19)</f>
        <v/>
      </c>
      <c r="J20" s="46" t="str">
        <f aca="false">SUM(J15:J19)</f>
        <v/>
      </c>
      <c r="K20" s="46" t="str">
        <f aca="false">IF(J20&lt;5000,J20,5000)</f>
        <v/>
      </c>
      <c r="L20" s="47"/>
    </row>
    <row r="21" customFormat="false" ht="13.5" hidden="false" customHeight="true" outlineLevel="0" collapsed="false">
      <c r="A21" s="1" t="str">
        <f aca="false">IF(B21&gt;=1,SMALL(順,B21),"")</f>
        <v/>
      </c>
      <c r="C21" s="77" t="s">
        <v>37</v>
      </c>
      <c r="D21" s="77"/>
      <c r="E21" s="77"/>
      <c r="F21" s="77"/>
      <c r="G21" s="77"/>
      <c r="H21" s="77"/>
      <c r="I21" s="77"/>
      <c r="J21" s="77"/>
      <c r="K21" s="75" t="n">
        <f aca="true">IF(K20&lt;1,"",SUMIF($B$8:INDIRECT("b"&amp;ROW()),"=k",$K$8:$K$707))</f>
        <v>0</v>
      </c>
      <c r="L21" s="76"/>
    </row>
    <row r="22" customFormat="false" ht="13.5" hidden="false" customHeight="true" outlineLevel="0" collapsed="false">
      <c r="A22" s="61" t="str">
        <f aca="false">IF(B22="","",SMALL(順,B22))</f>
        <v/>
      </c>
      <c r="B22" s="1" t="str">
        <f aca="false">IF(B15="","",IF(B15+1&gt;入力用!$W$8,"",B15+1))</f>
        <v/>
      </c>
      <c r="C22" s="23" t="str">
        <f aca="false">B22</f>
        <v/>
      </c>
      <c r="D22" s="62"/>
      <c r="E22" s="20" t="str">
        <f aca="false">IF($B22="","",VLOOKUP($A22,データ,5,0))</f>
        <v/>
      </c>
      <c r="F22" s="63" t="str">
        <f aca="false">IF($B22="","",VLOOKUP($A22,データ,6,0))</f>
        <v/>
      </c>
      <c r="G22" s="64" t="str">
        <f aca="false">IF(A22="","",IF(VLOOKUP(A22,データ,7,0)=0,"",VLOOKUP(VLOOKUP(A22,データ,7,0),品名,2)))</f>
        <v/>
      </c>
      <c r="H22" s="65" t="str">
        <f aca="false">IF(A22="",0,VLOOKUP(A22,データ,8,0))</f>
        <v/>
      </c>
      <c r="I22" s="65" t="str">
        <f aca="false">IF(A22="",0,VLOOKUP(A22,データ,9,0))</f>
        <v/>
      </c>
      <c r="J22" s="65" t="str">
        <f aca="false">H22*I22</f>
        <v/>
      </c>
      <c r="K22" s="48"/>
      <c r="L22" s="66"/>
    </row>
    <row r="23" customFormat="false" ht="13.5" hidden="false" customHeight="true" outlineLevel="0" collapsed="false">
      <c r="B23" s="67"/>
      <c r="C23" s="68"/>
      <c r="D23" s="69"/>
      <c r="E23" s="20" t="str">
        <f aca="false">IF(B21="","",VLOOKUP($A21,データ,2,0))</f>
        <v/>
      </c>
      <c r="F23" s="63" t="n">
        <f aca="false">IF(C21="","",VLOOKUP($A21,データ,2,0))</f>
        <v>1</v>
      </c>
      <c r="G23" s="64" t="str">
        <f aca="false">IF(A22="","",IF(VLOOKUP(A22,データ,10,0)=0,"",VLOOKUP(VLOOKUP(A22,データ,10,0),品名,2)))</f>
        <v/>
      </c>
      <c r="H23" s="70" t="str">
        <f aca="false">IF(A22="",0,VLOOKUP(A22,データ,11,0))</f>
        <v/>
      </c>
      <c r="I23" s="70" t="str">
        <f aca="false">IF(A22="",0,VLOOKUP(A22,データ,12,0))</f>
        <v/>
      </c>
      <c r="J23" s="70" t="str">
        <f aca="false">H23*I23</f>
        <v/>
      </c>
      <c r="K23" s="48"/>
      <c r="L23" s="66"/>
    </row>
    <row r="24" customFormat="false" ht="13.5" hidden="false" customHeight="true" outlineLevel="0" collapsed="false">
      <c r="B24" s="67"/>
      <c r="C24" s="68" t="str">
        <f aca="false">IF($B22="","",VLOOKUP($A22,データ,3,0))</f>
        <v/>
      </c>
      <c r="D24" s="69" t="str">
        <f aca="false">IF($B22="","",VLOOKUP($A22,データ,4,0))</f>
        <v/>
      </c>
      <c r="E24" s="20" t="str">
        <f aca="false">IF(B22="","",VLOOKUP($A22,データ,2,0))</f>
        <v/>
      </c>
      <c r="F24" s="63" t="str">
        <f aca="false">IF(C22="","",VLOOKUP($A22,データ,2,0))</f>
        <v/>
      </c>
      <c r="G24" s="64" t="str">
        <f aca="false">IF(A22="","",IF(VLOOKUP(A22,データ,13,0)=0,"",VLOOKUP(VLOOKUP(A22,データ,13,0),品名,2)))</f>
        <v/>
      </c>
      <c r="H24" s="70" t="str">
        <f aca="false">IF(A22="",0,VLOOKUP(A22,データ,14,0))</f>
        <v/>
      </c>
      <c r="I24" s="70" t="str">
        <f aca="false">IF(A22="",0,VLOOKUP(A22,データ,15,0))</f>
        <v/>
      </c>
      <c r="J24" s="70" t="str">
        <f aca="false">H24*I24</f>
        <v/>
      </c>
      <c r="K24" s="48"/>
      <c r="L24" s="66"/>
    </row>
    <row r="25" customFormat="false" ht="13.5" hidden="false" customHeight="true" outlineLevel="0" collapsed="false">
      <c r="B25" s="67"/>
      <c r="C25" s="68"/>
      <c r="D25" s="69"/>
      <c r="E25" s="20" t="str">
        <f aca="false">IF(B23="","",VLOOKUP($A23,データ,2,0))</f>
        <v/>
      </c>
      <c r="F25" s="63" t="str">
        <f aca="false">IF(C23="","",VLOOKUP($A23,データ,2,0))</f>
        <v/>
      </c>
      <c r="G25" s="64" t="str">
        <f aca="false">IF(A22="","",IF(VLOOKUP(A22,データ,16,0)=0,"",VLOOKUP(VLOOKUP(A22,データ,16,0),品名,2)))</f>
        <v/>
      </c>
      <c r="H25" s="70" t="str">
        <f aca="false">IF(A22="",0,VLOOKUP(A22,データ,17,0))</f>
        <v/>
      </c>
      <c r="I25" s="70" t="str">
        <f aca="false">IF(A22="",0,VLOOKUP(A22,データ,18,0))</f>
        <v/>
      </c>
      <c r="J25" s="70" t="str">
        <f aca="false">H25*I25</f>
        <v/>
      </c>
      <c r="K25" s="48"/>
      <c r="L25" s="66"/>
    </row>
    <row r="26" customFormat="false" ht="13.5" hidden="false" customHeight="true" outlineLevel="0" collapsed="false">
      <c r="B26" s="67"/>
      <c r="C26" s="68"/>
      <c r="D26" s="69"/>
      <c r="E26" s="20" t="str">
        <f aca="false">IF(B24="","",VLOOKUP($A24,データ,2,0))</f>
        <v/>
      </c>
      <c r="F26" s="63" t="str">
        <f aca="false">IF(C24="","",VLOOKUP($A24,データ,2,0))</f>
        <v/>
      </c>
      <c r="G26" s="64" t="str">
        <f aca="false">IF(A22="","",IF(VLOOKUP(A22,データ,19,0)=0,"",VLOOKUP(VLOOKUP(A22,データ,19,0),品名,2)))</f>
        <v/>
      </c>
      <c r="H26" s="71" t="str">
        <f aca="false">IF(A22="",0,VLOOKUP(A22,データ,20,0))</f>
        <v/>
      </c>
      <c r="I26" s="72" t="str">
        <f aca="false">IF(A22="",0,VLOOKUP(A22,データ,21,0))</f>
        <v/>
      </c>
      <c r="J26" s="72" t="str">
        <f aca="false">H26*I26</f>
        <v/>
      </c>
      <c r="K26" s="48"/>
      <c r="L26" s="66"/>
    </row>
    <row r="27" customFormat="false" ht="13.5" hidden="false" customHeight="true" outlineLevel="0" collapsed="false">
      <c r="B27" s="67" t="str">
        <f aca="false">IF(I27&gt;=1,"k","")</f>
        <v>k</v>
      </c>
      <c r="C27" s="27"/>
      <c r="D27" s="73"/>
      <c r="E27" s="20" t="str">
        <f aca="false">IF(B25="","",VLOOKUP($A25,データ,2,0))</f>
        <v/>
      </c>
      <c r="F27" s="63" t="str">
        <f aca="false">IF(C25="","",VLOOKUP($A25,データ,2,0))</f>
        <v/>
      </c>
      <c r="G27" s="5" t="s">
        <v>38</v>
      </c>
      <c r="H27" s="5"/>
      <c r="I27" s="46" t="str">
        <f aca="false">SUM(I22:I26)</f>
        <v/>
      </c>
      <c r="J27" s="46" t="str">
        <f aca="false">SUM(J22:J26)</f>
        <v/>
      </c>
      <c r="K27" s="46" t="str">
        <f aca="false">IF(J27&lt;5000,J27,5000)</f>
        <v/>
      </c>
      <c r="L27" s="47"/>
    </row>
    <row r="28" customFormat="false" ht="13.5" hidden="false" customHeight="true" outlineLevel="0" collapsed="false">
      <c r="A28" s="1" t="str">
        <f aca="false">IF(B28&gt;=1,SMALL(順,B28),"")</f>
        <v/>
      </c>
      <c r="C28" s="77" t="s">
        <v>37</v>
      </c>
      <c r="D28" s="77"/>
      <c r="E28" s="77"/>
      <c r="F28" s="77"/>
      <c r="G28" s="77"/>
      <c r="H28" s="77"/>
      <c r="I28" s="77"/>
      <c r="J28" s="77"/>
      <c r="K28" s="75" t="n">
        <f aca="true">IF(K27&lt;1,"",SUMIF($B$8:INDIRECT("b"&amp;ROW()),"=k",$K$8:$K$707))</f>
        <v>0</v>
      </c>
      <c r="L28" s="76"/>
    </row>
    <row r="29" customFormat="false" ht="13.5" hidden="false" customHeight="true" outlineLevel="0" collapsed="false">
      <c r="A29" s="61" t="str">
        <f aca="false">IF(B29="","",SMALL(順,B29))</f>
        <v/>
      </c>
      <c r="B29" s="1" t="str">
        <f aca="false">IF(B22="","",IF(B22+1&gt;入力用!$W$8,"",B22+1))</f>
        <v/>
      </c>
      <c r="C29" s="23" t="str">
        <f aca="false">B29</f>
        <v/>
      </c>
      <c r="D29" s="62"/>
      <c r="E29" s="20" t="str">
        <f aca="false">IF($B29="","",VLOOKUP($A29,データ,5,0))</f>
        <v/>
      </c>
      <c r="F29" s="63" t="str">
        <f aca="false">IF($B29="","",VLOOKUP($A29,データ,6,0))</f>
        <v/>
      </c>
      <c r="G29" s="64" t="str">
        <f aca="false">IF(A29="","",IF(VLOOKUP(A29,データ,7,0)=0,"",VLOOKUP(VLOOKUP(A29,データ,7,0),品名,2)))</f>
        <v/>
      </c>
      <c r="H29" s="65" t="str">
        <f aca="false">IF(A29="",0,VLOOKUP(A29,データ,8,0))</f>
        <v/>
      </c>
      <c r="I29" s="65" t="str">
        <f aca="false">IF(A29="",0,VLOOKUP(A29,データ,9,0))</f>
        <v/>
      </c>
      <c r="J29" s="65" t="str">
        <f aca="false">H29*I29</f>
        <v/>
      </c>
      <c r="K29" s="48"/>
      <c r="L29" s="66"/>
    </row>
    <row r="30" customFormat="false" ht="13.5" hidden="false" customHeight="true" outlineLevel="0" collapsed="false">
      <c r="B30" s="67"/>
      <c r="C30" s="68"/>
      <c r="D30" s="69"/>
      <c r="E30" s="20" t="str">
        <f aca="false">IF(B28="","",VLOOKUP($A28,データ,2,0))</f>
        <v/>
      </c>
      <c r="F30" s="63" t="n">
        <f aca="false">IF(C28="","",VLOOKUP($A28,データ,2,0))</f>
        <v>1</v>
      </c>
      <c r="G30" s="64" t="str">
        <f aca="false">IF(A29="","",IF(VLOOKUP(A29,データ,10,0)=0,"",VLOOKUP(VLOOKUP(A29,データ,10,0),品名,2)))</f>
        <v/>
      </c>
      <c r="H30" s="70" t="str">
        <f aca="false">IF(A29="",0,VLOOKUP(A29,データ,11,0))</f>
        <v/>
      </c>
      <c r="I30" s="70" t="str">
        <f aca="false">IF(A29="",0,VLOOKUP(A29,データ,12,0))</f>
        <v/>
      </c>
      <c r="J30" s="70" t="str">
        <f aca="false">H30*I30</f>
        <v/>
      </c>
      <c r="K30" s="48"/>
      <c r="L30" s="66"/>
    </row>
    <row r="31" customFormat="false" ht="13.5" hidden="false" customHeight="true" outlineLevel="0" collapsed="false">
      <c r="B31" s="67"/>
      <c r="C31" s="68" t="str">
        <f aca="false">IF($B29="","",VLOOKUP($A29,データ,3,0))</f>
        <v/>
      </c>
      <c r="D31" s="69" t="str">
        <f aca="false">IF($B29="","",VLOOKUP($A29,データ,4,0))</f>
        <v/>
      </c>
      <c r="E31" s="20" t="str">
        <f aca="false">IF(B29="","",VLOOKUP($A29,データ,2,0))</f>
        <v/>
      </c>
      <c r="F31" s="63" t="str">
        <f aca="false">IF(C29="","",VLOOKUP($A29,データ,2,0))</f>
        <v/>
      </c>
      <c r="G31" s="64" t="str">
        <f aca="false">IF(A29="","",IF(VLOOKUP(A29,データ,13,0)=0,"",VLOOKUP(VLOOKUP(A29,データ,13,0),品名,2)))</f>
        <v/>
      </c>
      <c r="H31" s="70" t="str">
        <f aca="false">IF(A29="",0,VLOOKUP(A29,データ,14,0))</f>
        <v/>
      </c>
      <c r="I31" s="70" t="str">
        <f aca="false">IF(A29="",0,VLOOKUP(A29,データ,15,0))</f>
        <v/>
      </c>
      <c r="J31" s="70" t="str">
        <f aca="false">H31*I31</f>
        <v/>
      </c>
      <c r="K31" s="48"/>
      <c r="L31" s="66"/>
    </row>
    <row r="32" customFormat="false" ht="13.5" hidden="false" customHeight="true" outlineLevel="0" collapsed="false">
      <c r="B32" s="67"/>
      <c r="C32" s="68"/>
      <c r="D32" s="69"/>
      <c r="E32" s="20" t="str">
        <f aca="false">IF(B30="","",VLOOKUP($A30,データ,2,0))</f>
        <v/>
      </c>
      <c r="F32" s="63" t="str">
        <f aca="false">IF(C30="","",VLOOKUP($A30,データ,2,0))</f>
        <v/>
      </c>
      <c r="G32" s="64" t="str">
        <f aca="false">IF(A29="","",IF(VLOOKUP(A29,データ,16,0)=0,"",VLOOKUP(VLOOKUP(A29,データ,16,0),品名,2)))</f>
        <v/>
      </c>
      <c r="H32" s="70" t="str">
        <f aca="false">IF(A29="",0,VLOOKUP(A29,データ,17,0))</f>
        <v/>
      </c>
      <c r="I32" s="70" t="str">
        <f aca="false">IF(A29="",0,VLOOKUP(A29,データ,18,0))</f>
        <v/>
      </c>
      <c r="J32" s="70" t="str">
        <f aca="false">H32*I32</f>
        <v/>
      </c>
      <c r="K32" s="48"/>
      <c r="L32" s="66"/>
    </row>
    <row r="33" customFormat="false" ht="13.5" hidden="false" customHeight="true" outlineLevel="0" collapsed="false">
      <c r="B33" s="67"/>
      <c r="C33" s="68"/>
      <c r="D33" s="69"/>
      <c r="E33" s="20" t="str">
        <f aca="false">IF(B31="","",VLOOKUP($A31,データ,2,0))</f>
        <v/>
      </c>
      <c r="F33" s="63" t="str">
        <f aca="false">IF(C31="","",VLOOKUP($A31,データ,2,0))</f>
        <v/>
      </c>
      <c r="G33" s="64" t="str">
        <f aca="false">IF(A29="","",IF(VLOOKUP(A29,データ,19,0)=0,"",VLOOKUP(VLOOKUP(A29,データ,19,0),品名,2)))</f>
        <v/>
      </c>
      <c r="H33" s="71" t="str">
        <f aca="false">IF(A29="",0,VLOOKUP(A29,データ,20,0))</f>
        <v/>
      </c>
      <c r="I33" s="72" t="str">
        <f aca="false">IF(A29="",0,VLOOKUP(A29,データ,21,0))</f>
        <v/>
      </c>
      <c r="J33" s="72" t="str">
        <f aca="false">H33*I33</f>
        <v/>
      </c>
      <c r="K33" s="48"/>
      <c r="L33" s="66"/>
    </row>
    <row r="34" customFormat="false" ht="13.5" hidden="false" customHeight="true" outlineLevel="0" collapsed="false">
      <c r="B34" s="67" t="str">
        <f aca="false">IF(I34&gt;=1,"k","")</f>
        <v>k</v>
      </c>
      <c r="C34" s="27"/>
      <c r="D34" s="73"/>
      <c r="E34" s="20" t="str">
        <f aca="false">IF(B32="","",VLOOKUP($A32,データ,2,0))</f>
        <v/>
      </c>
      <c r="F34" s="63" t="str">
        <f aca="false">IF(C32="","",VLOOKUP($A32,データ,2,0))</f>
        <v/>
      </c>
      <c r="G34" s="5" t="s">
        <v>38</v>
      </c>
      <c r="H34" s="5"/>
      <c r="I34" s="46" t="str">
        <f aca="false">SUM(I29:I33)</f>
        <v/>
      </c>
      <c r="J34" s="46" t="str">
        <f aca="false">SUM(J29:J33)</f>
        <v/>
      </c>
      <c r="K34" s="46" t="str">
        <f aca="false">IF(J34&lt;5000,J34,5000)</f>
        <v/>
      </c>
      <c r="L34" s="47"/>
    </row>
    <row r="35" customFormat="false" ht="13.5" hidden="false" customHeight="true" outlineLevel="0" collapsed="false">
      <c r="A35" s="1" t="str">
        <f aca="false">IF(B35&gt;=1,SMALL(順,B35),"")</f>
        <v/>
      </c>
      <c r="C35" s="77" t="s">
        <v>37</v>
      </c>
      <c r="D35" s="77"/>
      <c r="E35" s="77"/>
      <c r="F35" s="77"/>
      <c r="G35" s="77"/>
      <c r="H35" s="77"/>
      <c r="I35" s="77"/>
      <c r="J35" s="77"/>
      <c r="K35" s="75" t="n">
        <f aca="true">IF(K34&lt;1,"",SUMIF($B$8:INDIRECT("b"&amp;ROW()),"=k",$K$8:$K$707))</f>
        <v>0</v>
      </c>
      <c r="L35" s="76"/>
    </row>
    <row r="36" customFormat="false" ht="13.5" hidden="false" customHeight="true" outlineLevel="0" collapsed="false">
      <c r="A36" s="61" t="str">
        <f aca="false">IF(B36="","",SMALL(順,B36))</f>
        <v/>
      </c>
      <c r="B36" s="1" t="str">
        <f aca="false">IF(B29="","",IF(B29+1&gt;入力用!$W$8,"",B29+1))</f>
        <v/>
      </c>
      <c r="C36" s="23" t="str">
        <f aca="false">B36</f>
        <v/>
      </c>
      <c r="D36" s="62"/>
      <c r="E36" s="20" t="str">
        <f aca="false">IF($B36="","",VLOOKUP($A36,データ,5,0))</f>
        <v/>
      </c>
      <c r="F36" s="63" t="str">
        <f aca="false">IF($B36="","",VLOOKUP($A36,データ,6,0))</f>
        <v/>
      </c>
      <c r="G36" s="64" t="str">
        <f aca="false">IF(A36="","",IF(VLOOKUP(A36,データ,7,0)=0,"",VLOOKUP(VLOOKUP(A36,データ,7,0),品名,2)))</f>
        <v/>
      </c>
      <c r="H36" s="65" t="str">
        <f aca="false">IF(A36="",0,VLOOKUP(A36,データ,8,0))</f>
        <v/>
      </c>
      <c r="I36" s="65" t="str">
        <f aca="false">IF(A36="",0,VLOOKUP(A36,データ,9,0))</f>
        <v/>
      </c>
      <c r="J36" s="65" t="str">
        <f aca="false">H36*I36</f>
        <v/>
      </c>
      <c r="K36" s="48"/>
      <c r="L36" s="66"/>
    </row>
    <row r="37" customFormat="false" ht="13.5" hidden="false" customHeight="true" outlineLevel="0" collapsed="false">
      <c r="B37" s="67"/>
      <c r="C37" s="68"/>
      <c r="D37" s="69"/>
      <c r="E37" s="20" t="str">
        <f aca="false">IF(B35="","",VLOOKUP($A35,データ,2,0))</f>
        <v/>
      </c>
      <c r="F37" s="63" t="n">
        <f aca="false">IF(C35="","",VLOOKUP($A35,データ,2,0))</f>
        <v>1</v>
      </c>
      <c r="G37" s="64" t="str">
        <f aca="false">IF(A36="","",IF(VLOOKUP(A36,データ,10,0)=0,"",VLOOKUP(VLOOKUP(A36,データ,10,0),品名,2)))</f>
        <v/>
      </c>
      <c r="H37" s="70" t="str">
        <f aca="false">IF(A36="",0,VLOOKUP(A36,データ,11,0))</f>
        <v/>
      </c>
      <c r="I37" s="70" t="str">
        <f aca="false">IF(A36="",0,VLOOKUP(A36,データ,12,0))</f>
        <v/>
      </c>
      <c r="J37" s="70" t="str">
        <f aca="false">H37*I37</f>
        <v/>
      </c>
      <c r="K37" s="48"/>
      <c r="L37" s="66"/>
    </row>
    <row r="38" customFormat="false" ht="13.5" hidden="false" customHeight="true" outlineLevel="0" collapsed="false">
      <c r="B38" s="67"/>
      <c r="C38" s="68" t="str">
        <f aca="false">IF($B36="","",VLOOKUP($A36,データ,3,0))</f>
        <v/>
      </c>
      <c r="D38" s="69" t="str">
        <f aca="false">IF($B36="","",VLOOKUP($A36,データ,4,0))</f>
        <v/>
      </c>
      <c r="E38" s="20" t="str">
        <f aca="false">IF(B36="","",VLOOKUP($A36,データ,2,0))</f>
        <v/>
      </c>
      <c r="F38" s="63" t="str">
        <f aca="false">IF(C36="","",VLOOKUP($A36,データ,2,0))</f>
        <v/>
      </c>
      <c r="G38" s="64" t="str">
        <f aca="false">IF(A36="","",IF(VLOOKUP(A36,データ,13,0)=0,"",VLOOKUP(VLOOKUP(A36,データ,13,0),品名,2)))</f>
        <v/>
      </c>
      <c r="H38" s="70" t="str">
        <f aca="false">IF(A36="",0,VLOOKUP(A36,データ,14,0))</f>
        <v/>
      </c>
      <c r="I38" s="70" t="str">
        <f aca="false">IF(A36="",0,VLOOKUP(A36,データ,15,0))</f>
        <v/>
      </c>
      <c r="J38" s="70" t="str">
        <f aca="false">H38*I38</f>
        <v/>
      </c>
      <c r="K38" s="48"/>
      <c r="L38" s="66"/>
    </row>
    <row r="39" customFormat="false" ht="13.5" hidden="false" customHeight="true" outlineLevel="0" collapsed="false">
      <c r="B39" s="67"/>
      <c r="C39" s="68"/>
      <c r="D39" s="69"/>
      <c r="E39" s="20" t="str">
        <f aca="false">IF(B37="","",VLOOKUP($A37,データ,2,0))</f>
        <v/>
      </c>
      <c r="F39" s="63" t="str">
        <f aca="false">IF(C37="","",VLOOKUP($A37,データ,2,0))</f>
        <v/>
      </c>
      <c r="G39" s="64" t="str">
        <f aca="false">IF(A36="","",IF(VLOOKUP(A36,データ,16,0)=0,"",VLOOKUP(VLOOKUP(A36,データ,16,0),品名,2)))</f>
        <v/>
      </c>
      <c r="H39" s="70" t="str">
        <f aca="false">IF(A36="",0,VLOOKUP(A36,データ,17,0))</f>
        <v/>
      </c>
      <c r="I39" s="70" t="str">
        <f aca="false">IF(A36="",0,VLOOKUP(A36,データ,18,0))</f>
        <v/>
      </c>
      <c r="J39" s="70" t="str">
        <f aca="false">H39*I39</f>
        <v/>
      </c>
      <c r="K39" s="48"/>
      <c r="L39" s="66"/>
    </row>
    <row r="40" customFormat="false" ht="13.5" hidden="false" customHeight="true" outlineLevel="0" collapsed="false">
      <c r="B40" s="67"/>
      <c r="C40" s="68"/>
      <c r="D40" s="69"/>
      <c r="E40" s="20" t="str">
        <f aca="false">IF(B38="","",VLOOKUP($A38,データ,2,0))</f>
        <v/>
      </c>
      <c r="F40" s="63" t="str">
        <f aca="false">IF(C38="","",VLOOKUP($A38,データ,2,0))</f>
        <v/>
      </c>
      <c r="G40" s="64" t="str">
        <f aca="false">IF(A36="","",IF(VLOOKUP(A36,データ,19,0)=0,"",VLOOKUP(VLOOKUP(A36,データ,19,0),品名,2)))</f>
        <v/>
      </c>
      <c r="H40" s="71" t="str">
        <f aca="false">IF(A36="",0,VLOOKUP(A36,データ,20,0))</f>
        <v/>
      </c>
      <c r="I40" s="72" t="str">
        <f aca="false">IF(A36="",0,VLOOKUP(A36,データ,21,0))</f>
        <v/>
      </c>
      <c r="J40" s="72" t="str">
        <f aca="false">H40*I40</f>
        <v/>
      </c>
      <c r="K40" s="48"/>
      <c r="L40" s="66"/>
    </row>
    <row r="41" customFormat="false" ht="13.5" hidden="false" customHeight="true" outlineLevel="0" collapsed="false">
      <c r="B41" s="67" t="str">
        <f aca="false">IF(I41&gt;=1,"k","")</f>
        <v>k</v>
      </c>
      <c r="C41" s="27"/>
      <c r="D41" s="73"/>
      <c r="E41" s="20" t="str">
        <f aca="false">IF(B39="","",VLOOKUP($A39,データ,2,0))</f>
        <v/>
      </c>
      <c r="F41" s="63" t="str">
        <f aca="false">IF(C39="","",VLOOKUP($A39,データ,2,0))</f>
        <v/>
      </c>
      <c r="G41" s="5" t="s">
        <v>38</v>
      </c>
      <c r="H41" s="5"/>
      <c r="I41" s="46" t="str">
        <f aca="false">SUM(I36:I40)</f>
        <v/>
      </c>
      <c r="J41" s="46" t="str">
        <f aca="false">SUM(J36:J40)</f>
        <v/>
      </c>
      <c r="K41" s="46" t="str">
        <f aca="false">IF(J41&lt;5000,J41,5000)</f>
        <v/>
      </c>
      <c r="L41" s="47"/>
    </row>
    <row r="42" customFormat="false" ht="13.5" hidden="false" customHeight="true" outlineLevel="0" collapsed="false">
      <c r="A42" s="1" t="str">
        <f aca="false">IF(B42&gt;=1,SMALL(順,B42),"")</f>
        <v/>
      </c>
      <c r="C42" s="77" t="s">
        <v>37</v>
      </c>
      <c r="D42" s="77"/>
      <c r="E42" s="77"/>
      <c r="F42" s="77"/>
      <c r="G42" s="77"/>
      <c r="H42" s="77"/>
      <c r="I42" s="77"/>
      <c r="J42" s="77"/>
      <c r="K42" s="75" t="n">
        <f aca="true">IF(K41&lt;1,"",SUMIF($B$8:INDIRECT("b"&amp;ROW()),"=k",$K$8:$K$707))</f>
        <v>0</v>
      </c>
      <c r="L42" s="76"/>
    </row>
    <row r="43" customFormat="false" ht="13.5" hidden="false" customHeight="true" outlineLevel="0" collapsed="false">
      <c r="A43" s="61" t="str">
        <f aca="false">IF(B43="","",SMALL(順,B43))</f>
        <v/>
      </c>
      <c r="B43" s="1" t="str">
        <f aca="false">IF(B36="","",IF(B36+1&gt;入力用!$W$8,"",B36+1))</f>
        <v/>
      </c>
      <c r="C43" s="23" t="str">
        <f aca="false">B43</f>
        <v/>
      </c>
      <c r="D43" s="62"/>
      <c r="E43" s="20" t="str">
        <f aca="false">IF($B43="","",VLOOKUP($A43,データ,5,0))</f>
        <v/>
      </c>
      <c r="F43" s="63" t="str">
        <f aca="false">IF($B43="","",VLOOKUP($A43,データ,6,0))</f>
        <v/>
      </c>
      <c r="G43" s="64" t="str">
        <f aca="false">IF(A43="","",IF(VLOOKUP(A43,データ,7,0)=0,"",VLOOKUP(VLOOKUP(A43,データ,7,0),品名,2)))</f>
        <v/>
      </c>
      <c r="H43" s="65" t="str">
        <f aca="false">IF(A43="",0,VLOOKUP(A43,データ,8,0))</f>
        <v/>
      </c>
      <c r="I43" s="65" t="str">
        <f aca="false">IF(A43="",0,VLOOKUP(A43,データ,9,0))</f>
        <v/>
      </c>
      <c r="J43" s="65" t="str">
        <f aca="false">H43*I43</f>
        <v/>
      </c>
      <c r="K43" s="48"/>
      <c r="L43" s="66"/>
    </row>
    <row r="44" customFormat="false" ht="13.5" hidden="false" customHeight="true" outlineLevel="0" collapsed="false">
      <c r="B44" s="67"/>
      <c r="C44" s="68"/>
      <c r="D44" s="69"/>
      <c r="E44" s="20" t="str">
        <f aca="false">IF(B42="","",VLOOKUP($A42,データ,2,0))</f>
        <v/>
      </c>
      <c r="F44" s="63" t="n">
        <f aca="false">IF(C42="","",VLOOKUP($A42,データ,2,0))</f>
        <v>1</v>
      </c>
      <c r="G44" s="64" t="str">
        <f aca="false">IF(A43="","",IF(VLOOKUP(A43,データ,10,0)=0,"",VLOOKUP(VLOOKUP(A43,データ,10,0),品名,2)))</f>
        <v/>
      </c>
      <c r="H44" s="70" t="str">
        <f aca="false">IF(A43="",0,VLOOKUP(A43,データ,11,0))</f>
        <v/>
      </c>
      <c r="I44" s="70" t="str">
        <f aca="false">IF(A43="",0,VLOOKUP(A43,データ,12,0))</f>
        <v/>
      </c>
      <c r="J44" s="70" t="str">
        <f aca="false">H44*I44</f>
        <v/>
      </c>
      <c r="K44" s="48"/>
      <c r="L44" s="66"/>
    </row>
    <row r="45" customFormat="false" ht="13.5" hidden="false" customHeight="true" outlineLevel="0" collapsed="false">
      <c r="B45" s="67"/>
      <c r="C45" s="68" t="str">
        <f aca="false">IF($B43="","",VLOOKUP($A43,データ,3,0))</f>
        <v/>
      </c>
      <c r="D45" s="69" t="str">
        <f aca="false">IF($B43="","",VLOOKUP($A43,データ,4,0))</f>
        <v/>
      </c>
      <c r="E45" s="20" t="str">
        <f aca="false">IF(B43="","",VLOOKUP($A43,データ,2,0))</f>
        <v/>
      </c>
      <c r="F45" s="63" t="str">
        <f aca="false">IF(C43="","",VLOOKUP($A43,データ,2,0))</f>
        <v/>
      </c>
      <c r="G45" s="64" t="str">
        <f aca="false">IF(A43="","",IF(VLOOKUP(A43,データ,13,0)=0,"",VLOOKUP(VLOOKUP(A43,データ,13,0),品名,2)))</f>
        <v/>
      </c>
      <c r="H45" s="70" t="str">
        <f aca="false">IF(A43="",0,VLOOKUP(A43,データ,14,0))</f>
        <v/>
      </c>
      <c r="I45" s="70" t="str">
        <f aca="false">IF(A43="",0,VLOOKUP(A43,データ,15,0))</f>
        <v/>
      </c>
      <c r="J45" s="70" t="str">
        <f aca="false">H45*I45</f>
        <v/>
      </c>
      <c r="K45" s="48"/>
      <c r="L45" s="66"/>
    </row>
    <row r="46" customFormat="false" ht="13.5" hidden="false" customHeight="true" outlineLevel="0" collapsed="false">
      <c r="B46" s="67"/>
      <c r="C46" s="68"/>
      <c r="D46" s="69"/>
      <c r="E46" s="20" t="str">
        <f aca="false">IF(B44="","",VLOOKUP($A44,データ,2,0))</f>
        <v/>
      </c>
      <c r="F46" s="63" t="str">
        <f aca="false">IF(C44="","",VLOOKUP($A44,データ,2,0))</f>
        <v/>
      </c>
      <c r="G46" s="64" t="str">
        <f aca="false">IF(A43="","",IF(VLOOKUP(A43,データ,16,0)=0,"",VLOOKUP(VLOOKUP(A43,データ,16,0),品名,2)))</f>
        <v/>
      </c>
      <c r="H46" s="70" t="str">
        <f aca="false">IF(A43="",0,VLOOKUP(A43,データ,17,0))</f>
        <v/>
      </c>
      <c r="I46" s="70" t="str">
        <f aca="false">IF(A43="",0,VLOOKUP(A43,データ,18,0))</f>
        <v/>
      </c>
      <c r="J46" s="70" t="str">
        <f aca="false">H46*I46</f>
        <v/>
      </c>
      <c r="K46" s="48"/>
      <c r="L46" s="66"/>
    </row>
    <row r="47" customFormat="false" ht="13.5" hidden="false" customHeight="true" outlineLevel="0" collapsed="false">
      <c r="B47" s="67"/>
      <c r="C47" s="68"/>
      <c r="D47" s="69"/>
      <c r="E47" s="20" t="str">
        <f aca="false">IF(B45="","",VLOOKUP($A45,データ,2,0))</f>
        <v/>
      </c>
      <c r="F47" s="63" t="str">
        <f aca="false">IF(C45="","",VLOOKUP($A45,データ,2,0))</f>
        <v/>
      </c>
      <c r="G47" s="64" t="str">
        <f aca="false">IF(A43="","",IF(VLOOKUP(A43,データ,19,0)=0,"",VLOOKUP(VLOOKUP(A43,データ,19,0),品名,2)))</f>
        <v/>
      </c>
      <c r="H47" s="71" t="str">
        <f aca="false">IF(A43="",0,VLOOKUP(A43,データ,20,0))</f>
        <v/>
      </c>
      <c r="I47" s="72" t="str">
        <f aca="false">IF(A43="",0,VLOOKUP(A43,データ,21,0))</f>
        <v/>
      </c>
      <c r="J47" s="72" t="str">
        <f aca="false">H47*I47</f>
        <v/>
      </c>
      <c r="K47" s="48"/>
      <c r="L47" s="66"/>
    </row>
    <row r="48" customFormat="false" ht="13.5" hidden="false" customHeight="true" outlineLevel="0" collapsed="false">
      <c r="B48" s="67" t="str">
        <f aca="false">IF(I48&gt;=1,"k","")</f>
        <v>k</v>
      </c>
      <c r="C48" s="27"/>
      <c r="D48" s="73"/>
      <c r="E48" s="20" t="str">
        <f aca="false">IF(B46="","",VLOOKUP($A46,データ,2,0))</f>
        <v/>
      </c>
      <c r="F48" s="63" t="str">
        <f aca="false">IF(C46="","",VLOOKUP($A46,データ,2,0))</f>
        <v/>
      </c>
      <c r="G48" s="5" t="s">
        <v>38</v>
      </c>
      <c r="H48" s="5"/>
      <c r="I48" s="46" t="str">
        <f aca="false">SUM(I43:I47)</f>
        <v/>
      </c>
      <c r="J48" s="46" t="str">
        <f aca="false">SUM(J43:J47)</f>
        <v/>
      </c>
      <c r="K48" s="46" t="str">
        <f aca="false">IF(J48&lt;5000,J48,5000)</f>
        <v/>
      </c>
      <c r="L48" s="47"/>
    </row>
    <row r="49" customFormat="false" ht="13.5" hidden="false" customHeight="true" outlineLevel="0" collapsed="false">
      <c r="A49" s="1" t="str">
        <f aca="false">IF(B49&gt;=1,SMALL(順,B49),"")</f>
        <v/>
      </c>
      <c r="C49" s="77" t="s">
        <v>37</v>
      </c>
      <c r="D49" s="77"/>
      <c r="E49" s="77"/>
      <c r="F49" s="77"/>
      <c r="G49" s="77"/>
      <c r="H49" s="77"/>
      <c r="I49" s="77"/>
      <c r="J49" s="77"/>
      <c r="K49" s="75" t="n">
        <f aca="true">IF(K48&lt;1,"",SUMIF($B$8:INDIRECT("b"&amp;ROW()),"=k",$K$8:$K$707))</f>
        <v>0</v>
      </c>
      <c r="L49" s="76"/>
    </row>
    <row r="50" customFormat="false" ht="13.5" hidden="false" customHeight="true" outlineLevel="0" collapsed="false">
      <c r="A50" s="61" t="str">
        <f aca="false">IF(B50="","",SMALL(順,B50))</f>
        <v/>
      </c>
      <c r="B50" s="1" t="str">
        <f aca="false">IF(B43="","",IF(B43+1&gt;入力用!$W$8,"",B43+1))</f>
        <v/>
      </c>
      <c r="C50" s="23" t="str">
        <f aca="false">B50</f>
        <v/>
      </c>
      <c r="D50" s="62"/>
      <c r="E50" s="20" t="str">
        <f aca="false">IF($B50="","",VLOOKUP($A50,データ,5,0))</f>
        <v/>
      </c>
      <c r="F50" s="63" t="str">
        <f aca="false">IF($B50="","",VLOOKUP($A50,データ,6,0))</f>
        <v/>
      </c>
      <c r="G50" s="64" t="str">
        <f aca="false">IF(A50="","",IF(VLOOKUP(A50,データ,7,0)=0,"",VLOOKUP(VLOOKUP(A50,データ,7,0),品名,2)))</f>
        <v/>
      </c>
      <c r="H50" s="65" t="str">
        <f aca="false">IF(A50="",0,VLOOKUP(A50,データ,8,0))</f>
        <v/>
      </c>
      <c r="I50" s="65" t="str">
        <f aca="false">IF(A50="",0,VLOOKUP(A50,データ,9,0))</f>
        <v/>
      </c>
      <c r="J50" s="65" t="str">
        <f aca="false">H50*I50</f>
        <v/>
      </c>
      <c r="K50" s="48"/>
      <c r="L50" s="66"/>
    </row>
    <row r="51" customFormat="false" ht="13.5" hidden="false" customHeight="true" outlineLevel="0" collapsed="false">
      <c r="B51" s="67"/>
      <c r="C51" s="68"/>
      <c r="D51" s="69"/>
      <c r="E51" s="20" t="str">
        <f aca="false">IF(B49="","",VLOOKUP($A49,データ,2,0))</f>
        <v/>
      </c>
      <c r="F51" s="63" t="n">
        <f aca="false">IF(C49="","",VLOOKUP($A49,データ,2,0))</f>
        <v>1</v>
      </c>
      <c r="G51" s="64" t="str">
        <f aca="false">IF(A50="","",IF(VLOOKUP(A50,データ,10,0)=0,"",VLOOKUP(VLOOKUP(A50,データ,10,0),品名,2)))</f>
        <v/>
      </c>
      <c r="H51" s="70" t="str">
        <f aca="false">IF(A50="",0,VLOOKUP(A50,データ,11,0))</f>
        <v/>
      </c>
      <c r="I51" s="70" t="str">
        <f aca="false">IF(A50="",0,VLOOKUP(A50,データ,12,0))</f>
        <v/>
      </c>
      <c r="J51" s="70" t="str">
        <f aca="false">H51*I51</f>
        <v/>
      </c>
      <c r="K51" s="48"/>
      <c r="L51" s="66"/>
    </row>
    <row r="52" customFormat="false" ht="13.5" hidden="false" customHeight="true" outlineLevel="0" collapsed="false">
      <c r="B52" s="67"/>
      <c r="C52" s="68" t="str">
        <f aca="false">IF($B50="","",VLOOKUP($A50,データ,3,0))</f>
        <v/>
      </c>
      <c r="D52" s="69" t="str">
        <f aca="false">IF($B50="","",VLOOKUP($A50,データ,4,0))</f>
        <v/>
      </c>
      <c r="E52" s="20" t="str">
        <f aca="false">IF(B50="","",VLOOKUP($A50,データ,2,0))</f>
        <v/>
      </c>
      <c r="F52" s="63" t="str">
        <f aca="false">IF(C50="","",VLOOKUP($A50,データ,2,0))</f>
        <v/>
      </c>
      <c r="G52" s="64" t="str">
        <f aca="false">IF(A50="","",IF(VLOOKUP(A50,データ,13,0)=0,"",VLOOKUP(VLOOKUP(A50,データ,13,0),品名,2)))</f>
        <v/>
      </c>
      <c r="H52" s="70" t="str">
        <f aca="false">IF(A50="",0,VLOOKUP(A50,データ,14,0))</f>
        <v/>
      </c>
      <c r="I52" s="70" t="str">
        <f aca="false">IF(A50="",0,VLOOKUP(A50,データ,15,0))</f>
        <v/>
      </c>
      <c r="J52" s="70" t="str">
        <f aca="false">H52*I52</f>
        <v/>
      </c>
      <c r="K52" s="48"/>
      <c r="L52" s="66"/>
    </row>
    <row r="53" customFormat="false" ht="13.5" hidden="false" customHeight="true" outlineLevel="0" collapsed="false">
      <c r="B53" s="67"/>
      <c r="C53" s="68"/>
      <c r="D53" s="69"/>
      <c r="E53" s="20" t="str">
        <f aca="false">IF(B51="","",VLOOKUP($A51,データ,2,0))</f>
        <v/>
      </c>
      <c r="F53" s="63" t="str">
        <f aca="false">IF(C51="","",VLOOKUP($A51,データ,2,0))</f>
        <v/>
      </c>
      <c r="G53" s="64" t="str">
        <f aca="false">IF(A50="","",IF(VLOOKUP(A50,データ,16,0)=0,"",VLOOKUP(VLOOKUP(A50,データ,16,0),品名,2)))</f>
        <v/>
      </c>
      <c r="H53" s="70" t="str">
        <f aca="false">IF(A50="",0,VLOOKUP(A50,データ,17,0))</f>
        <v/>
      </c>
      <c r="I53" s="70" t="str">
        <f aca="false">IF(A50="",0,VLOOKUP(A50,データ,18,0))</f>
        <v/>
      </c>
      <c r="J53" s="70" t="str">
        <f aca="false">H53*I53</f>
        <v/>
      </c>
      <c r="K53" s="48"/>
      <c r="L53" s="66"/>
    </row>
    <row r="54" customFormat="false" ht="13.5" hidden="false" customHeight="true" outlineLevel="0" collapsed="false">
      <c r="B54" s="67"/>
      <c r="C54" s="68"/>
      <c r="D54" s="69"/>
      <c r="E54" s="20" t="str">
        <f aca="false">IF(B52="","",VLOOKUP($A52,データ,2,0))</f>
        <v/>
      </c>
      <c r="F54" s="63" t="str">
        <f aca="false">IF(C52="","",VLOOKUP($A52,データ,2,0))</f>
        <v/>
      </c>
      <c r="G54" s="64" t="str">
        <f aca="false">IF(A50="","",IF(VLOOKUP(A50,データ,19,0)=0,"",VLOOKUP(VLOOKUP(A50,データ,19,0),品名,2)))</f>
        <v/>
      </c>
      <c r="H54" s="71" t="str">
        <f aca="false">IF(A50="",0,VLOOKUP(A50,データ,20,0))</f>
        <v/>
      </c>
      <c r="I54" s="72" t="str">
        <f aca="false">IF(A50="",0,VLOOKUP(A50,データ,21,0))</f>
        <v/>
      </c>
      <c r="J54" s="72" t="str">
        <f aca="false">H54*I54</f>
        <v/>
      </c>
      <c r="K54" s="48"/>
      <c r="L54" s="66"/>
    </row>
    <row r="55" customFormat="false" ht="13.5" hidden="false" customHeight="true" outlineLevel="0" collapsed="false">
      <c r="B55" s="67" t="str">
        <f aca="false">IF(I55&gt;=1,"k","")</f>
        <v>k</v>
      </c>
      <c r="C55" s="27"/>
      <c r="D55" s="73"/>
      <c r="E55" s="20" t="str">
        <f aca="false">IF(B53="","",VLOOKUP($A53,データ,2,0))</f>
        <v/>
      </c>
      <c r="F55" s="63" t="str">
        <f aca="false">IF(C53="","",VLOOKUP($A53,データ,2,0))</f>
        <v/>
      </c>
      <c r="G55" s="5" t="s">
        <v>38</v>
      </c>
      <c r="H55" s="5"/>
      <c r="I55" s="46" t="str">
        <f aca="false">SUM(I50:I54)</f>
        <v/>
      </c>
      <c r="J55" s="46" t="str">
        <f aca="false">SUM(J50:J54)</f>
        <v/>
      </c>
      <c r="K55" s="46" t="str">
        <f aca="false">IF(J55&lt;5000,J55,5000)</f>
        <v/>
      </c>
      <c r="L55" s="47"/>
    </row>
    <row r="56" customFormat="false" ht="13.5" hidden="false" customHeight="true" outlineLevel="0" collapsed="false">
      <c r="A56" s="1" t="str">
        <f aca="false">IF(B56&gt;=1,SMALL(順,B56),"")</f>
        <v/>
      </c>
      <c r="C56" s="77" t="s">
        <v>37</v>
      </c>
      <c r="D56" s="77"/>
      <c r="E56" s="77"/>
      <c r="F56" s="77"/>
      <c r="G56" s="77"/>
      <c r="H56" s="77"/>
      <c r="I56" s="77"/>
      <c r="J56" s="77"/>
      <c r="K56" s="75" t="n">
        <f aca="true">IF(K55&lt;1,"",SUMIF($B$8:INDIRECT("b"&amp;ROW()),"=k",$K$8:$K$707))</f>
        <v>0</v>
      </c>
      <c r="L56" s="76"/>
    </row>
    <row r="57" customFormat="false" ht="13.5" hidden="false" customHeight="true" outlineLevel="0" collapsed="false">
      <c r="A57" s="61" t="str">
        <f aca="false">IF(B57="","",SMALL(順,B57))</f>
        <v/>
      </c>
      <c r="B57" s="1" t="str">
        <f aca="false">IF(B50="","",IF(B50+1&gt;入力用!$W$8,"",B50+1))</f>
        <v/>
      </c>
      <c r="C57" s="23" t="str">
        <f aca="false">B57</f>
        <v/>
      </c>
      <c r="D57" s="62"/>
      <c r="E57" s="20" t="str">
        <f aca="false">IF($B57="","",VLOOKUP($A57,データ,5,0))</f>
        <v/>
      </c>
      <c r="F57" s="63" t="str">
        <f aca="false">IF($B57="","",VLOOKUP($A57,データ,6,0))</f>
        <v/>
      </c>
      <c r="G57" s="64" t="str">
        <f aca="false">IF(A57="","",IF(VLOOKUP(A57,データ,7,0)=0,"",VLOOKUP(VLOOKUP(A57,データ,7,0),品名,2)))</f>
        <v/>
      </c>
      <c r="H57" s="65" t="str">
        <f aca="false">IF(A57="",0,VLOOKUP(A57,データ,8,0))</f>
        <v/>
      </c>
      <c r="I57" s="65" t="str">
        <f aca="false">IF(A57="",0,VLOOKUP(A57,データ,9,0))</f>
        <v/>
      </c>
      <c r="J57" s="65" t="str">
        <f aca="false">H57*I57</f>
        <v/>
      </c>
      <c r="K57" s="48"/>
      <c r="L57" s="66"/>
    </row>
    <row r="58" customFormat="false" ht="13.5" hidden="false" customHeight="true" outlineLevel="0" collapsed="false">
      <c r="B58" s="67"/>
      <c r="C58" s="68"/>
      <c r="D58" s="69"/>
      <c r="E58" s="20" t="str">
        <f aca="false">IF(B56="","",VLOOKUP($A56,データ,2,0))</f>
        <v/>
      </c>
      <c r="F58" s="63" t="n">
        <f aca="false">IF(C56="","",VLOOKUP($A56,データ,2,0))</f>
        <v>1</v>
      </c>
      <c r="G58" s="64" t="str">
        <f aca="false">IF(A57="","",IF(VLOOKUP(A57,データ,10,0)=0,"",VLOOKUP(VLOOKUP(A57,データ,10,0),品名,2)))</f>
        <v/>
      </c>
      <c r="H58" s="70" t="str">
        <f aca="false">IF(A57="",0,VLOOKUP(A57,データ,11,0))</f>
        <v/>
      </c>
      <c r="I58" s="70" t="str">
        <f aca="false">IF(A57="",0,VLOOKUP(A57,データ,12,0))</f>
        <v/>
      </c>
      <c r="J58" s="70" t="str">
        <f aca="false">H58*I58</f>
        <v/>
      </c>
      <c r="K58" s="48"/>
      <c r="L58" s="66"/>
    </row>
    <row r="59" customFormat="false" ht="13.5" hidden="false" customHeight="true" outlineLevel="0" collapsed="false">
      <c r="B59" s="67"/>
      <c r="C59" s="68" t="str">
        <f aca="false">IF($B57="","",VLOOKUP($A57,データ,3,0))</f>
        <v/>
      </c>
      <c r="D59" s="69" t="str">
        <f aca="false">IF($B57="","",VLOOKUP($A57,データ,4,0))</f>
        <v/>
      </c>
      <c r="E59" s="20" t="str">
        <f aca="false">IF(B57="","",VLOOKUP($A57,データ,2,0))</f>
        <v/>
      </c>
      <c r="F59" s="63" t="str">
        <f aca="false">IF(C57="","",VLOOKUP($A57,データ,2,0))</f>
        <v/>
      </c>
      <c r="G59" s="64" t="str">
        <f aca="false">IF(A57="","",IF(VLOOKUP(A57,データ,13,0)=0,"",VLOOKUP(VLOOKUP(A57,データ,13,0),品名,2)))</f>
        <v/>
      </c>
      <c r="H59" s="70" t="str">
        <f aca="false">IF(A57="",0,VLOOKUP(A57,データ,14,0))</f>
        <v/>
      </c>
      <c r="I59" s="70" t="str">
        <f aca="false">IF(A57="",0,VLOOKUP(A57,データ,15,0))</f>
        <v/>
      </c>
      <c r="J59" s="70" t="str">
        <f aca="false">H59*I59</f>
        <v/>
      </c>
      <c r="K59" s="48"/>
      <c r="L59" s="66"/>
    </row>
    <row r="60" customFormat="false" ht="13.5" hidden="false" customHeight="true" outlineLevel="0" collapsed="false">
      <c r="B60" s="67"/>
      <c r="C60" s="68"/>
      <c r="D60" s="69"/>
      <c r="E60" s="20" t="str">
        <f aca="false">IF(B58="","",VLOOKUP($A58,データ,2,0))</f>
        <v/>
      </c>
      <c r="F60" s="63" t="str">
        <f aca="false">IF(C58="","",VLOOKUP($A58,データ,2,0))</f>
        <v/>
      </c>
      <c r="G60" s="64" t="str">
        <f aca="false">IF(A57="","",IF(VLOOKUP(A57,データ,16,0)=0,"",VLOOKUP(VLOOKUP(A57,データ,16,0),品名,2)))</f>
        <v/>
      </c>
      <c r="H60" s="70" t="str">
        <f aca="false">IF(A57="",0,VLOOKUP(A57,データ,17,0))</f>
        <v/>
      </c>
      <c r="I60" s="70" t="str">
        <f aca="false">IF(A57="",0,VLOOKUP(A57,データ,18,0))</f>
        <v/>
      </c>
      <c r="J60" s="70" t="str">
        <f aca="false">H60*I60</f>
        <v/>
      </c>
      <c r="K60" s="48"/>
      <c r="L60" s="66"/>
    </row>
    <row r="61" customFormat="false" ht="13.5" hidden="false" customHeight="true" outlineLevel="0" collapsed="false">
      <c r="B61" s="67"/>
      <c r="C61" s="68"/>
      <c r="D61" s="69"/>
      <c r="E61" s="20" t="str">
        <f aca="false">IF(B59="","",VLOOKUP($A59,データ,2,0))</f>
        <v/>
      </c>
      <c r="F61" s="63" t="str">
        <f aca="false">IF(C59="","",VLOOKUP($A59,データ,2,0))</f>
        <v/>
      </c>
      <c r="G61" s="64" t="str">
        <f aca="false">IF(A57="","",IF(VLOOKUP(A57,データ,19,0)=0,"",VLOOKUP(VLOOKUP(A57,データ,19,0),品名,2)))</f>
        <v/>
      </c>
      <c r="H61" s="71" t="str">
        <f aca="false">IF(A57="",0,VLOOKUP(A57,データ,20,0))</f>
        <v/>
      </c>
      <c r="I61" s="72" t="str">
        <f aca="false">IF(A57="",0,VLOOKUP(A57,データ,21,0))</f>
        <v/>
      </c>
      <c r="J61" s="72" t="str">
        <f aca="false">H61*I61</f>
        <v/>
      </c>
      <c r="K61" s="48"/>
      <c r="L61" s="66"/>
    </row>
    <row r="62" customFormat="false" ht="13.5" hidden="false" customHeight="true" outlineLevel="0" collapsed="false">
      <c r="B62" s="67" t="str">
        <f aca="false">IF(I62&gt;=1,"k","")</f>
        <v>k</v>
      </c>
      <c r="C62" s="27"/>
      <c r="D62" s="73"/>
      <c r="E62" s="20" t="str">
        <f aca="false">IF(B60="","",VLOOKUP($A60,データ,2,0))</f>
        <v/>
      </c>
      <c r="F62" s="63" t="str">
        <f aca="false">IF(C60="","",VLOOKUP($A60,データ,2,0))</f>
        <v/>
      </c>
      <c r="G62" s="5" t="s">
        <v>38</v>
      </c>
      <c r="H62" s="5"/>
      <c r="I62" s="46" t="str">
        <f aca="false">SUM(I57:I61)</f>
        <v/>
      </c>
      <c r="J62" s="46" t="str">
        <f aca="false">SUM(J57:J61)</f>
        <v/>
      </c>
      <c r="K62" s="46" t="str">
        <f aca="false">IF(J62&lt;5000,J62,5000)</f>
        <v/>
      </c>
      <c r="L62" s="47"/>
    </row>
    <row r="63" customFormat="false" ht="13.5" hidden="false" customHeight="true" outlineLevel="0" collapsed="false">
      <c r="A63" s="1" t="str">
        <f aca="false">IF(B63&gt;=1,SMALL(順,B63),"")</f>
        <v/>
      </c>
      <c r="C63" s="77" t="s">
        <v>37</v>
      </c>
      <c r="D63" s="77"/>
      <c r="E63" s="77"/>
      <c r="F63" s="77"/>
      <c r="G63" s="77"/>
      <c r="H63" s="77"/>
      <c r="I63" s="77"/>
      <c r="J63" s="77"/>
      <c r="K63" s="75" t="n">
        <f aca="true">IF(K62&lt;1,"",SUMIF($B$8:INDIRECT("b"&amp;ROW()),"=k",$K$8:$K$707))</f>
        <v>0</v>
      </c>
      <c r="L63" s="76"/>
    </row>
    <row r="64" customFormat="false" ht="13.5" hidden="false" customHeight="true" outlineLevel="0" collapsed="false">
      <c r="A64" s="61" t="str">
        <f aca="false">IF(B64="","",SMALL(順,B64))</f>
        <v/>
      </c>
      <c r="B64" s="1" t="str">
        <f aca="false">IF(B57="","",IF(B57+1&gt;入力用!$W$8,"",B57+1))</f>
        <v/>
      </c>
      <c r="C64" s="23" t="str">
        <f aca="false">B64</f>
        <v/>
      </c>
      <c r="D64" s="62"/>
      <c r="E64" s="20" t="str">
        <f aca="false">IF($B64="","",VLOOKUP($A64,データ,5,0))</f>
        <v/>
      </c>
      <c r="F64" s="63" t="str">
        <f aca="false">IF($B64="","",VLOOKUP($A64,データ,6,0))</f>
        <v/>
      </c>
      <c r="G64" s="64" t="str">
        <f aca="false">IF(A64="","",IF(VLOOKUP(A64,データ,7,0)=0,"",VLOOKUP(VLOOKUP(A64,データ,7,0),品名,2)))</f>
        <v/>
      </c>
      <c r="H64" s="65" t="str">
        <f aca="false">IF(A64="",0,VLOOKUP(A64,データ,8,0))</f>
        <v/>
      </c>
      <c r="I64" s="65" t="str">
        <f aca="false">IF(A64="",0,VLOOKUP(A64,データ,9,0))</f>
        <v/>
      </c>
      <c r="J64" s="65" t="str">
        <f aca="false">H64*I64</f>
        <v/>
      </c>
      <c r="K64" s="48"/>
      <c r="L64" s="66"/>
    </row>
    <row r="65" customFormat="false" ht="13.5" hidden="false" customHeight="true" outlineLevel="0" collapsed="false">
      <c r="B65" s="67"/>
      <c r="C65" s="68"/>
      <c r="D65" s="69"/>
      <c r="E65" s="20" t="str">
        <f aca="false">IF(B63="","",VLOOKUP($A63,データ,2,0))</f>
        <v/>
      </c>
      <c r="F65" s="63" t="n">
        <f aca="false">IF(C63="","",VLOOKUP($A63,データ,2,0))</f>
        <v>1</v>
      </c>
      <c r="G65" s="64" t="str">
        <f aca="false">IF(A64="","",IF(VLOOKUP(A64,データ,10,0)=0,"",VLOOKUP(VLOOKUP(A64,データ,10,0),品名,2)))</f>
        <v/>
      </c>
      <c r="H65" s="70" t="str">
        <f aca="false">IF(A64="",0,VLOOKUP(A64,データ,11,0))</f>
        <v/>
      </c>
      <c r="I65" s="70" t="str">
        <f aca="false">IF(A64="",0,VLOOKUP(A64,データ,12,0))</f>
        <v/>
      </c>
      <c r="J65" s="70" t="str">
        <f aca="false">H65*I65</f>
        <v/>
      </c>
      <c r="K65" s="48"/>
      <c r="L65" s="66"/>
    </row>
    <row r="66" customFormat="false" ht="13.5" hidden="false" customHeight="true" outlineLevel="0" collapsed="false">
      <c r="B66" s="67"/>
      <c r="C66" s="68" t="str">
        <f aca="false">IF($B64="","",VLOOKUP($A64,データ,3,0))</f>
        <v/>
      </c>
      <c r="D66" s="69" t="str">
        <f aca="false">IF($B64="","",VLOOKUP($A64,データ,4,0))</f>
        <v/>
      </c>
      <c r="E66" s="20" t="str">
        <f aca="false">IF(B64="","",VLOOKUP($A64,データ,2,0))</f>
        <v/>
      </c>
      <c r="F66" s="63" t="str">
        <f aca="false">IF(C64="","",VLOOKUP($A64,データ,2,0))</f>
        <v/>
      </c>
      <c r="G66" s="64" t="str">
        <f aca="false">IF(A64="","",IF(VLOOKUP(A64,データ,13,0)=0,"",VLOOKUP(VLOOKUP(A64,データ,13,0),品名,2)))</f>
        <v/>
      </c>
      <c r="H66" s="70" t="str">
        <f aca="false">IF(A64="",0,VLOOKUP(A64,データ,14,0))</f>
        <v/>
      </c>
      <c r="I66" s="70" t="str">
        <f aca="false">IF(A64="",0,VLOOKUP(A64,データ,15,0))</f>
        <v/>
      </c>
      <c r="J66" s="70" t="str">
        <f aca="false">H66*I66</f>
        <v/>
      </c>
      <c r="K66" s="48"/>
      <c r="L66" s="66"/>
    </row>
    <row r="67" customFormat="false" ht="13.5" hidden="false" customHeight="true" outlineLevel="0" collapsed="false">
      <c r="B67" s="67"/>
      <c r="C67" s="68"/>
      <c r="D67" s="69"/>
      <c r="E67" s="20" t="str">
        <f aca="false">IF(B65="","",VLOOKUP($A65,データ,2,0))</f>
        <v/>
      </c>
      <c r="F67" s="63" t="str">
        <f aca="false">IF(C65="","",VLOOKUP($A65,データ,2,0))</f>
        <v/>
      </c>
      <c r="G67" s="64" t="str">
        <f aca="false">IF(A64="","",IF(VLOOKUP(A64,データ,16,0)=0,"",VLOOKUP(VLOOKUP(A64,データ,16,0),品名,2)))</f>
        <v/>
      </c>
      <c r="H67" s="70" t="str">
        <f aca="false">IF(A64="",0,VLOOKUP(A64,データ,17,0))</f>
        <v/>
      </c>
      <c r="I67" s="70" t="str">
        <f aca="false">IF(A64="",0,VLOOKUP(A64,データ,18,0))</f>
        <v/>
      </c>
      <c r="J67" s="70" t="str">
        <f aca="false">H67*I67</f>
        <v/>
      </c>
      <c r="K67" s="48"/>
      <c r="L67" s="66"/>
    </row>
    <row r="68" customFormat="false" ht="13.5" hidden="false" customHeight="true" outlineLevel="0" collapsed="false">
      <c r="B68" s="67"/>
      <c r="C68" s="68"/>
      <c r="D68" s="69"/>
      <c r="E68" s="20" t="str">
        <f aca="false">IF(B66="","",VLOOKUP($A66,データ,2,0))</f>
        <v/>
      </c>
      <c r="F68" s="63" t="str">
        <f aca="false">IF(C66="","",VLOOKUP($A66,データ,2,0))</f>
        <v/>
      </c>
      <c r="G68" s="64" t="str">
        <f aca="false">IF(A64="","",IF(VLOOKUP(A64,データ,19,0)=0,"",VLOOKUP(VLOOKUP(A64,データ,19,0),品名,2)))</f>
        <v/>
      </c>
      <c r="H68" s="71" t="str">
        <f aca="false">IF(A64="",0,VLOOKUP(A64,データ,20,0))</f>
        <v/>
      </c>
      <c r="I68" s="72" t="str">
        <f aca="false">IF(A64="",0,VLOOKUP(A64,データ,21,0))</f>
        <v/>
      </c>
      <c r="J68" s="72" t="str">
        <f aca="false">H68*I68</f>
        <v/>
      </c>
      <c r="K68" s="48"/>
      <c r="L68" s="66"/>
    </row>
    <row r="69" customFormat="false" ht="13.5" hidden="false" customHeight="true" outlineLevel="0" collapsed="false">
      <c r="B69" s="67" t="str">
        <f aca="false">IF(I69&gt;=1,"k","")</f>
        <v>k</v>
      </c>
      <c r="C69" s="27"/>
      <c r="D69" s="73"/>
      <c r="E69" s="20" t="str">
        <f aca="false">IF(B67="","",VLOOKUP($A67,データ,2,0))</f>
        <v/>
      </c>
      <c r="F69" s="63" t="str">
        <f aca="false">IF(C67="","",VLOOKUP($A67,データ,2,0))</f>
        <v/>
      </c>
      <c r="G69" s="5" t="s">
        <v>38</v>
      </c>
      <c r="H69" s="5"/>
      <c r="I69" s="46" t="str">
        <f aca="false">SUM(I64:I68)</f>
        <v/>
      </c>
      <c r="J69" s="46" t="str">
        <f aca="false">SUM(J64:J68)</f>
        <v/>
      </c>
      <c r="K69" s="46" t="str">
        <f aca="false">IF(J69&lt;5000,J69,5000)</f>
        <v/>
      </c>
      <c r="L69" s="47"/>
    </row>
    <row r="70" customFormat="false" ht="13.5" hidden="false" customHeight="true" outlineLevel="0" collapsed="false">
      <c r="A70" s="1" t="str">
        <f aca="false">IF(B70&gt;=1,SMALL(順,B70),"")</f>
        <v/>
      </c>
      <c r="C70" s="77" t="s">
        <v>37</v>
      </c>
      <c r="D70" s="77"/>
      <c r="E70" s="77"/>
      <c r="F70" s="77"/>
      <c r="G70" s="77"/>
      <c r="H70" s="77"/>
      <c r="I70" s="77"/>
      <c r="J70" s="77"/>
      <c r="K70" s="75" t="n">
        <f aca="true">IF(K69&lt;1,"",SUMIF($B$8:INDIRECT("b"&amp;ROW()),"=k",$K$8:$K$707))</f>
        <v>0</v>
      </c>
      <c r="L70" s="76"/>
    </row>
    <row r="71" customFormat="false" ht="13.5" hidden="false" customHeight="true" outlineLevel="0" collapsed="false">
      <c r="A71" s="61" t="str">
        <f aca="false">IF(B71="","",SMALL(順,B71))</f>
        <v/>
      </c>
      <c r="B71" s="1" t="str">
        <f aca="false">IF(B64="","",IF(B64+1&gt;入力用!$W$8,"",B64+1))</f>
        <v/>
      </c>
      <c r="C71" s="23" t="str">
        <f aca="false">B71</f>
        <v/>
      </c>
      <c r="D71" s="62"/>
      <c r="E71" s="20" t="str">
        <f aca="false">IF($B71="","",VLOOKUP($A71,データ,5,0))</f>
        <v/>
      </c>
      <c r="F71" s="63" t="str">
        <f aca="false">IF($B71="","",VLOOKUP($A71,データ,6,0))</f>
        <v/>
      </c>
      <c r="G71" s="64" t="str">
        <f aca="false">IF(A71="","",IF(VLOOKUP(A71,データ,7,0)=0,"",VLOOKUP(VLOOKUP(A71,データ,7,0),品名,2)))</f>
        <v/>
      </c>
      <c r="H71" s="65" t="str">
        <f aca="false">IF(A71="",0,VLOOKUP(A71,データ,8,0))</f>
        <v/>
      </c>
      <c r="I71" s="65" t="str">
        <f aca="false">IF(A71="",0,VLOOKUP(A71,データ,9,0))</f>
        <v/>
      </c>
      <c r="J71" s="65" t="str">
        <f aca="false">H71*I71</f>
        <v/>
      </c>
      <c r="K71" s="48"/>
      <c r="L71" s="66"/>
    </row>
    <row r="72" customFormat="false" ht="13.5" hidden="false" customHeight="true" outlineLevel="0" collapsed="false">
      <c r="B72" s="67"/>
      <c r="C72" s="68"/>
      <c r="D72" s="69"/>
      <c r="E72" s="20" t="str">
        <f aca="false">IF(B70="","",VLOOKUP($A70,データ,2,0))</f>
        <v/>
      </c>
      <c r="F72" s="63" t="n">
        <f aca="false">IF(C70="","",VLOOKUP($A70,データ,2,0))</f>
        <v>1</v>
      </c>
      <c r="G72" s="64" t="str">
        <f aca="false">IF(A71="","",IF(VLOOKUP(A71,データ,10,0)=0,"",VLOOKUP(VLOOKUP(A71,データ,10,0),品名,2)))</f>
        <v/>
      </c>
      <c r="H72" s="70" t="str">
        <f aca="false">IF(A71="",0,VLOOKUP(A71,データ,11,0))</f>
        <v/>
      </c>
      <c r="I72" s="70" t="str">
        <f aca="false">IF(A71="",0,VLOOKUP(A71,データ,12,0))</f>
        <v/>
      </c>
      <c r="J72" s="70" t="str">
        <f aca="false">H72*I72</f>
        <v/>
      </c>
      <c r="K72" s="48"/>
      <c r="L72" s="66"/>
    </row>
    <row r="73" customFormat="false" ht="13.5" hidden="false" customHeight="true" outlineLevel="0" collapsed="false">
      <c r="B73" s="67"/>
      <c r="C73" s="68" t="str">
        <f aca="false">IF($B71="","",VLOOKUP($A71,データ,3,0))</f>
        <v/>
      </c>
      <c r="D73" s="69" t="str">
        <f aca="false">IF($B71="","",VLOOKUP($A71,データ,4,0))</f>
        <v/>
      </c>
      <c r="E73" s="20" t="str">
        <f aca="false">IF(B71="","",VLOOKUP($A71,データ,2,0))</f>
        <v/>
      </c>
      <c r="F73" s="63" t="str">
        <f aca="false">IF(C71="","",VLOOKUP($A71,データ,2,0))</f>
        <v/>
      </c>
      <c r="G73" s="64" t="str">
        <f aca="false">IF(A71="","",IF(VLOOKUP(A71,データ,13,0)=0,"",VLOOKUP(VLOOKUP(A71,データ,13,0),品名,2)))</f>
        <v/>
      </c>
      <c r="H73" s="70" t="str">
        <f aca="false">IF(A71="",0,VLOOKUP(A71,データ,14,0))</f>
        <v/>
      </c>
      <c r="I73" s="70" t="str">
        <f aca="false">IF(A71="",0,VLOOKUP(A71,データ,15,0))</f>
        <v/>
      </c>
      <c r="J73" s="70" t="str">
        <f aca="false">H73*I73</f>
        <v/>
      </c>
      <c r="K73" s="48"/>
      <c r="L73" s="66"/>
    </row>
    <row r="74" customFormat="false" ht="13.5" hidden="false" customHeight="true" outlineLevel="0" collapsed="false">
      <c r="B74" s="67"/>
      <c r="C74" s="68"/>
      <c r="D74" s="69"/>
      <c r="E74" s="20" t="str">
        <f aca="false">IF(B72="","",VLOOKUP($A72,データ,2,0))</f>
        <v/>
      </c>
      <c r="F74" s="63" t="str">
        <f aca="false">IF(C72="","",VLOOKUP($A72,データ,2,0))</f>
        <v/>
      </c>
      <c r="G74" s="64" t="str">
        <f aca="false">IF(A71="","",IF(VLOOKUP(A71,データ,16,0)=0,"",VLOOKUP(VLOOKUP(A71,データ,16,0),品名,2)))</f>
        <v/>
      </c>
      <c r="H74" s="70" t="str">
        <f aca="false">IF(A71="",0,VLOOKUP(A71,データ,17,0))</f>
        <v/>
      </c>
      <c r="I74" s="70" t="str">
        <f aca="false">IF(A71="",0,VLOOKUP(A71,データ,18,0))</f>
        <v/>
      </c>
      <c r="J74" s="70" t="str">
        <f aca="false">H74*I74</f>
        <v/>
      </c>
      <c r="K74" s="48"/>
      <c r="L74" s="66"/>
    </row>
    <row r="75" customFormat="false" ht="13.5" hidden="false" customHeight="true" outlineLevel="0" collapsed="false">
      <c r="B75" s="67"/>
      <c r="C75" s="68"/>
      <c r="D75" s="69"/>
      <c r="E75" s="20" t="str">
        <f aca="false">IF(B73="","",VLOOKUP($A73,データ,2,0))</f>
        <v/>
      </c>
      <c r="F75" s="63" t="str">
        <f aca="false">IF(C73="","",VLOOKUP($A73,データ,2,0))</f>
        <v/>
      </c>
      <c r="G75" s="64" t="str">
        <f aca="false">IF(A71="","",IF(VLOOKUP(A71,データ,19,0)=0,"",VLOOKUP(VLOOKUP(A71,データ,19,0),品名,2)))</f>
        <v/>
      </c>
      <c r="H75" s="71" t="str">
        <f aca="false">IF(A71="",0,VLOOKUP(A71,データ,20,0))</f>
        <v/>
      </c>
      <c r="I75" s="72" t="str">
        <f aca="false">IF(A71="",0,VLOOKUP(A71,データ,21,0))</f>
        <v/>
      </c>
      <c r="J75" s="72" t="str">
        <f aca="false">H75*I75</f>
        <v/>
      </c>
      <c r="K75" s="48"/>
      <c r="L75" s="66"/>
    </row>
    <row r="76" customFormat="false" ht="13.5" hidden="false" customHeight="true" outlineLevel="0" collapsed="false">
      <c r="B76" s="67" t="str">
        <f aca="false">IF(I76&gt;=1,"k","")</f>
        <v>k</v>
      </c>
      <c r="C76" s="27"/>
      <c r="D76" s="73"/>
      <c r="E76" s="20" t="str">
        <f aca="false">IF(B74="","",VLOOKUP($A74,データ,2,0))</f>
        <v/>
      </c>
      <c r="F76" s="63" t="str">
        <f aca="false">IF(C74="","",VLOOKUP($A74,データ,2,0))</f>
        <v/>
      </c>
      <c r="G76" s="5" t="s">
        <v>38</v>
      </c>
      <c r="H76" s="5"/>
      <c r="I76" s="46" t="str">
        <f aca="false">SUM(I71:I75)</f>
        <v/>
      </c>
      <c r="J76" s="46" t="str">
        <f aca="false">SUM(J71:J75)</f>
        <v/>
      </c>
      <c r="K76" s="46" t="str">
        <f aca="false">IF(J76&lt;5000,J76,5000)</f>
        <v/>
      </c>
      <c r="L76" s="47"/>
    </row>
    <row r="77" customFormat="false" ht="13.5" hidden="false" customHeight="true" outlineLevel="0" collapsed="false">
      <c r="A77" s="1" t="str">
        <f aca="false">IF(B77&gt;=1,SMALL(順,B77),"")</f>
        <v/>
      </c>
      <c r="C77" s="77" t="s">
        <v>37</v>
      </c>
      <c r="D77" s="77"/>
      <c r="E77" s="77"/>
      <c r="F77" s="77"/>
      <c r="G77" s="77"/>
      <c r="H77" s="77"/>
      <c r="I77" s="77"/>
      <c r="J77" s="77"/>
      <c r="K77" s="75" t="n">
        <f aca="true">IF(K76&lt;1,"",SUMIF($B$8:INDIRECT("b"&amp;ROW()),"=k",$K$8:$K$707))</f>
        <v>0</v>
      </c>
      <c r="L77" s="76"/>
    </row>
    <row r="78" customFormat="false" ht="13.5" hidden="false" customHeight="true" outlineLevel="0" collapsed="false">
      <c r="A78" s="61" t="str">
        <f aca="false">IF(B78="","",SMALL(順,B78))</f>
        <v/>
      </c>
      <c r="B78" s="1" t="str">
        <f aca="false">IF(B71="","",IF(B71+1&gt;入力用!$W$8,"",B71+1))</f>
        <v/>
      </c>
      <c r="C78" s="23" t="str">
        <f aca="false">B78</f>
        <v/>
      </c>
      <c r="D78" s="62"/>
      <c r="E78" s="20" t="str">
        <f aca="false">IF($B78="","",VLOOKUP($A78,データ,5,0))</f>
        <v/>
      </c>
      <c r="F78" s="63" t="str">
        <f aca="false">IF($B78="","",VLOOKUP($A78,データ,6,0))</f>
        <v/>
      </c>
      <c r="G78" s="64" t="str">
        <f aca="false">IF(A78="","",IF(VLOOKUP(A78,データ,7,0)=0,"",VLOOKUP(VLOOKUP(A78,データ,7,0),品名,2)))</f>
        <v/>
      </c>
      <c r="H78" s="65" t="str">
        <f aca="false">IF(A78="",0,VLOOKUP(A78,データ,8,0))</f>
        <v/>
      </c>
      <c r="I78" s="65" t="str">
        <f aca="false">IF(A78="",0,VLOOKUP(A78,データ,9,0))</f>
        <v/>
      </c>
      <c r="J78" s="65" t="str">
        <f aca="false">H78*I78</f>
        <v/>
      </c>
      <c r="K78" s="48"/>
      <c r="L78" s="66"/>
    </row>
    <row r="79" customFormat="false" ht="13.5" hidden="false" customHeight="true" outlineLevel="0" collapsed="false">
      <c r="B79" s="67"/>
      <c r="C79" s="68"/>
      <c r="D79" s="69"/>
      <c r="E79" s="20" t="str">
        <f aca="false">IF(B77="","",VLOOKUP($A77,データ,2,0))</f>
        <v/>
      </c>
      <c r="F79" s="63" t="n">
        <f aca="false">IF(C77="","",VLOOKUP($A77,データ,2,0))</f>
        <v>1</v>
      </c>
      <c r="G79" s="64" t="str">
        <f aca="false">IF(A78="","",IF(VLOOKUP(A78,データ,10,0)=0,"",VLOOKUP(VLOOKUP(A78,データ,10,0),品名,2)))</f>
        <v/>
      </c>
      <c r="H79" s="70" t="str">
        <f aca="false">IF(A78="",0,VLOOKUP(A78,データ,11,0))</f>
        <v/>
      </c>
      <c r="I79" s="70" t="str">
        <f aca="false">IF(A78="",0,VLOOKUP(A78,データ,12,0))</f>
        <v/>
      </c>
      <c r="J79" s="70" t="str">
        <f aca="false">H79*I79</f>
        <v/>
      </c>
      <c r="K79" s="48"/>
      <c r="L79" s="66"/>
    </row>
    <row r="80" customFormat="false" ht="13.5" hidden="false" customHeight="true" outlineLevel="0" collapsed="false">
      <c r="B80" s="67"/>
      <c r="C80" s="68" t="str">
        <f aca="false">IF($B78="","",VLOOKUP($A78,データ,3,0))</f>
        <v/>
      </c>
      <c r="D80" s="69" t="str">
        <f aca="false">IF($B78="","",VLOOKUP($A78,データ,4,0))</f>
        <v/>
      </c>
      <c r="E80" s="20" t="str">
        <f aca="false">IF(B78="","",VLOOKUP($A78,データ,2,0))</f>
        <v/>
      </c>
      <c r="F80" s="63" t="str">
        <f aca="false">IF(C78="","",VLOOKUP($A78,データ,2,0))</f>
        <v/>
      </c>
      <c r="G80" s="64" t="str">
        <f aca="false">IF(A78="","",IF(VLOOKUP(A78,データ,13,0)=0,"",VLOOKUP(VLOOKUP(A78,データ,13,0),品名,2)))</f>
        <v/>
      </c>
      <c r="H80" s="70" t="str">
        <f aca="false">IF(A78="",0,VLOOKUP(A78,データ,14,0))</f>
        <v/>
      </c>
      <c r="I80" s="70" t="str">
        <f aca="false">IF(A78="",0,VLOOKUP(A78,データ,15,0))</f>
        <v/>
      </c>
      <c r="J80" s="70" t="str">
        <f aca="false">H80*I80</f>
        <v/>
      </c>
      <c r="K80" s="48"/>
      <c r="L80" s="66"/>
    </row>
    <row r="81" customFormat="false" ht="13.5" hidden="false" customHeight="true" outlineLevel="0" collapsed="false">
      <c r="B81" s="67"/>
      <c r="C81" s="68"/>
      <c r="D81" s="69"/>
      <c r="E81" s="20" t="str">
        <f aca="false">IF(B79="","",VLOOKUP($A79,データ,2,0))</f>
        <v/>
      </c>
      <c r="F81" s="63" t="str">
        <f aca="false">IF(C79="","",VLOOKUP($A79,データ,2,0))</f>
        <v/>
      </c>
      <c r="G81" s="64" t="str">
        <f aca="false">IF(A78="","",IF(VLOOKUP(A78,データ,16,0)=0,"",VLOOKUP(VLOOKUP(A78,データ,16,0),品名,2)))</f>
        <v/>
      </c>
      <c r="H81" s="70" t="str">
        <f aca="false">IF(A78="",0,VLOOKUP(A78,データ,17,0))</f>
        <v/>
      </c>
      <c r="I81" s="70" t="str">
        <f aca="false">IF(A78="",0,VLOOKUP(A78,データ,18,0))</f>
        <v/>
      </c>
      <c r="J81" s="70" t="str">
        <f aca="false">H81*I81</f>
        <v/>
      </c>
      <c r="K81" s="48"/>
      <c r="L81" s="66"/>
    </row>
    <row r="82" customFormat="false" ht="13.5" hidden="false" customHeight="true" outlineLevel="0" collapsed="false">
      <c r="B82" s="67"/>
      <c r="C82" s="68"/>
      <c r="D82" s="69"/>
      <c r="E82" s="20" t="str">
        <f aca="false">IF(B80="","",VLOOKUP($A80,データ,2,0))</f>
        <v/>
      </c>
      <c r="F82" s="63" t="str">
        <f aca="false">IF(C80="","",VLOOKUP($A80,データ,2,0))</f>
        <v/>
      </c>
      <c r="G82" s="64" t="str">
        <f aca="false">IF(A78="","",IF(VLOOKUP(A78,データ,19,0)=0,"",VLOOKUP(VLOOKUP(A78,データ,19,0),品名,2)))</f>
        <v/>
      </c>
      <c r="H82" s="71" t="str">
        <f aca="false">IF(A78="",0,VLOOKUP(A78,データ,20,0))</f>
        <v/>
      </c>
      <c r="I82" s="72" t="str">
        <f aca="false">IF(A78="",0,VLOOKUP(A78,データ,21,0))</f>
        <v/>
      </c>
      <c r="J82" s="72" t="str">
        <f aca="false">H82*I82</f>
        <v/>
      </c>
      <c r="K82" s="48"/>
      <c r="L82" s="66"/>
    </row>
    <row r="83" customFormat="false" ht="13.5" hidden="false" customHeight="true" outlineLevel="0" collapsed="false">
      <c r="B83" s="67" t="str">
        <f aca="false">IF(I83&gt;=1,"k","")</f>
        <v>k</v>
      </c>
      <c r="C83" s="27"/>
      <c r="D83" s="73"/>
      <c r="E83" s="20" t="str">
        <f aca="false">IF(B81="","",VLOOKUP($A81,データ,2,0))</f>
        <v/>
      </c>
      <c r="F83" s="63" t="str">
        <f aca="false">IF(C81="","",VLOOKUP($A81,データ,2,0))</f>
        <v/>
      </c>
      <c r="G83" s="5" t="s">
        <v>38</v>
      </c>
      <c r="H83" s="5"/>
      <c r="I83" s="46" t="str">
        <f aca="false">SUM(I78:I82)</f>
        <v/>
      </c>
      <c r="J83" s="46" t="str">
        <f aca="false">SUM(J78:J82)</f>
        <v/>
      </c>
      <c r="K83" s="46" t="str">
        <f aca="false">IF(J83&lt;5000,J83,5000)</f>
        <v/>
      </c>
      <c r="L83" s="47" t="n">
        <f aca="false">+J83-K83</f>
        <v>0</v>
      </c>
    </row>
    <row r="84" customFormat="false" ht="13.5" hidden="false" customHeight="true" outlineLevel="0" collapsed="false">
      <c r="A84" s="1" t="str">
        <f aca="false">IF(B84&gt;=1,SMALL(順,B84),"")</f>
        <v/>
      </c>
      <c r="C84" s="77" t="s">
        <v>37</v>
      </c>
      <c r="D84" s="77"/>
      <c r="E84" s="77"/>
      <c r="F84" s="77"/>
      <c r="G84" s="77"/>
      <c r="H84" s="77"/>
      <c r="I84" s="77"/>
      <c r="J84" s="77"/>
      <c r="K84" s="75" t="n">
        <f aca="true">IF(K83&lt;1,"",SUMIF($B$8:INDIRECT("b"&amp;ROW()),"=k",$K$8:$K$707))</f>
        <v>0</v>
      </c>
      <c r="L84" s="76"/>
    </row>
    <row r="85" customFormat="false" ht="13.5" hidden="false" customHeight="true" outlineLevel="0" collapsed="false">
      <c r="A85" s="61" t="str">
        <f aca="false">IF(B85="","",SMALL(順,B85))</f>
        <v/>
      </c>
      <c r="B85" s="1" t="str">
        <f aca="false">IF(B78="","",IF(B78+1&gt;入力用!$W$8,"",B78+1))</f>
        <v/>
      </c>
      <c r="C85" s="23" t="str">
        <f aca="false">B85</f>
        <v/>
      </c>
      <c r="D85" s="62"/>
      <c r="E85" s="20" t="str">
        <f aca="false">IF($B85="","",VLOOKUP($A85,データ,5,0))</f>
        <v/>
      </c>
      <c r="F85" s="63" t="str">
        <f aca="false">IF($B85="","",VLOOKUP($A85,データ,6,0))</f>
        <v/>
      </c>
      <c r="G85" s="64" t="str">
        <f aca="false">IF(A85="","",IF(VLOOKUP(A85,データ,7,0)=0,"",VLOOKUP(VLOOKUP(A85,データ,7,0),品名,2)))</f>
        <v/>
      </c>
      <c r="H85" s="65" t="str">
        <f aca="false">IF(A85="",0,VLOOKUP(A85,データ,8,0))</f>
        <v/>
      </c>
      <c r="I85" s="65" t="str">
        <f aca="false">IF(A85="",0,VLOOKUP(A85,データ,9,0))</f>
        <v/>
      </c>
      <c r="J85" s="65" t="str">
        <f aca="false">H85*I85</f>
        <v/>
      </c>
      <c r="K85" s="48"/>
      <c r="L85" s="66"/>
    </row>
    <row r="86" customFormat="false" ht="13.5" hidden="false" customHeight="true" outlineLevel="0" collapsed="false">
      <c r="B86" s="67"/>
      <c r="C86" s="68"/>
      <c r="D86" s="69"/>
      <c r="E86" s="20" t="str">
        <f aca="false">IF(B84="","",VLOOKUP($A84,データ,2,0))</f>
        <v/>
      </c>
      <c r="F86" s="63" t="n">
        <f aca="false">IF(C84="","",VLOOKUP($A84,データ,2,0))</f>
        <v>1</v>
      </c>
      <c r="G86" s="64" t="str">
        <f aca="false">IF(A85="","",IF(VLOOKUP(A85,データ,10,0)=0,"",VLOOKUP(VLOOKUP(A85,データ,10,0),品名,2)))</f>
        <v/>
      </c>
      <c r="H86" s="70" t="str">
        <f aca="false">IF(A85="",0,VLOOKUP(A85,データ,11,0))</f>
        <v/>
      </c>
      <c r="I86" s="70" t="str">
        <f aca="false">IF(A85="",0,VLOOKUP(A85,データ,12,0))</f>
        <v/>
      </c>
      <c r="J86" s="70" t="str">
        <f aca="false">H86*I86</f>
        <v/>
      </c>
      <c r="K86" s="48"/>
      <c r="L86" s="66"/>
    </row>
    <row r="87" customFormat="false" ht="13.5" hidden="false" customHeight="true" outlineLevel="0" collapsed="false">
      <c r="B87" s="67"/>
      <c r="C87" s="68" t="str">
        <f aca="false">IF($B85="","",VLOOKUP($A85,データ,3,0))</f>
        <v/>
      </c>
      <c r="D87" s="69" t="str">
        <f aca="false">IF($B85="","",VLOOKUP($A85,データ,4,0))</f>
        <v/>
      </c>
      <c r="E87" s="20" t="str">
        <f aca="false">IF(B85="","",VLOOKUP($A85,データ,2,0))</f>
        <v/>
      </c>
      <c r="F87" s="63" t="str">
        <f aca="false">IF(C85="","",VLOOKUP($A85,データ,2,0))</f>
        <v/>
      </c>
      <c r="G87" s="64" t="str">
        <f aca="false">IF(A85="","",IF(VLOOKUP(A85,データ,13,0)=0,"",VLOOKUP(VLOOKUP(A85,データ,13,0),品名,2)))</f>
        <v/>
      </c>
      <c r="H87" s="70" t="str">
        <f aca="false">IF(A85="",0,VLOOKUP(A85,データ,14,0))</f>
        <v/>
      </c>
      <c r="I87" s="70" t="str">
        <f aca="false">IF(A85="",0,VLOOKUP(A85,データ,15,0))</f>
        <v/>
      </c>
      <c r="J87" s="70" t="str">
        <f aca="false">H87*I87</f>
        <v/>
      </c>
      <c r="K87" s="48"/>
      <c r="L87" s="66"/>
    </row>
    <row r="88" customFormat="false" ht="13.5" hidden="false" customHeight="true" outlineLevel="0" collapsed="false">
      <c r="B88" s="67"/>
      <c r="C88" s="68"/>
      <c r="D88" s="69"/>
      <c r="E88" s="20" t="str">
        <f aca="false">IF(B86="","",VLOOKUP($A86,データ,2,0))</f>
        <v/>
      </c>
      <c r="F88" s="63" t="str">
        <f aca="false">IF(C86="","",VLOOKUP($A86,データ,2,0))</f>
        <v/>
      </c>
      <c r="G88" s="64" t="str">
        <f aca="false">IF(A85="","",IF(VLOOKUP(A85,データ,16,0)=0,"",VLOOKUP(VLOOKUP(A85,データ,16,0),品名,2)))</f>
        <v/>
      </c>
      <c r="H88" s="70" t="str">
        <f aca="false">IF(A85="",0,VLOOKUP(A85,データ,17,0))</f>
        <v/>
      </c>
      <c r="I88" s="70" t="str">
        <f aca="false">IF(A85="",0,VLOOKUP(A85,データ,18,0))</f>
        <v/>
      </c>
      <c r="J88" s="70" t="str">
        <f aca="false">H88*I88</f>
        <v/>
      </c>
      <c r="K88" s="48"/>
      <c r="L88" s="66"/>
    </row>
    <row r="89" customFormat="false" ht="13.5" hidden="false" customHeight="true" outlineLevel="0" collapsed="false">
      <c r="B89" s="67"/>
      <c r="C89" s="68"/>
      <c r="D89" s="69"/>
      <c r="E89" s="20" t="str">
        <f aca="false">IF(B87="","",VLOOKUP($A87,データ,2,0))</f>
        <v/>
      </c>
      <c r="F89" s="63" t="str">
        <f aca="false">IF(C87="","",VLOOKUP($A87,データ,2,0))</f>
        <v/>
      </c>
      <c r="G89" s="64" t="str">
        <f aca="false">IF(A85="","",IF(VLOOKUP(A85,データ,19,0)=0,"",VLOOKUP(VLOOKUP(A85,データ,19,0),品名,2)))</f>
        <v/>
      </c>
      <c r="H89" s="71" t="str">
        <f aca="false">IF(A85="",0,VLOOKUP(A85,データ,20,0))</f>
        <v/>
      </c>
      <c r="I89" s="72" t="str">
        <f aca="false">IF(A85="",0,VLOOKUP(A85,データ,21,0))</f>
        <v/>
      </c>
      <c r="J89" s="72" t="str">
        <f aca="false">H89*I89</f>
        <v/>
      </c>
      <c r="K89" s="48"/>
      <c r="L89" s="66"/>
    </row>
    <row r="90" customFormat="false" ht="13.5" hidden="false" customHeight="true" outlineLevel="0" collapsed="false">
      <c r="B90" s="67" t="str">
        <f aca="false">IF(I90&gt;=1,"k","")</f>
        <v>k</v>
      </c>
      <c r="C90" s="27"/>
      <c r="D90" s="73"/>
      <c r="E90" s="20" t="str">
        <f aca="false">IF(B88="","",VLOOKUP($A88,データ,2,0))</f>
        <v/>
      </c>
      <c r="F90" s="63" t="str">
        <f aca="false">IF(C88="","",VLOOKUP($A88,データ,2,0))</f>
        <v/>
      </c>
      <c r="G90" s="5" t="s">
        <v>38</v>
      </c>
      <c r="H90" s="5"/>
      <c r="I90" s="46" t="str">
        <f aca="false">SUM(I85:I89)</f>
        <v/>
      </c>
      <c r="J90" s="46" t="str">
        <f aca="false">SUM(J85:J89)</f>
        <v/>
      </c>
      <c r="K90" s="46" t="str">
        <f aca="false">IF(J90&lt;5000,J90,5000)</f>
        <v/>
      </c>
      <c r="L90" s="47" t="n">
        <f aca="false">+J90-K90</f>
        <v>0</v>
      </c>
    </row>
    <row r="91" customFormat="false" ht="13.5" hidden="false" customHeight="true" outlineLevel="0" collapsed="false">
      <c r="A91" s="1" t="str">
        <f aca="false">IF(B91&gt;=1,SMALL(順,B91),"")</f>
        <v/>
      </c>
      <c r="C91" s="77" t="s">
        <v>37</v>
      </c>
      <c r="D91" s="77"/>
      <c r="E91" s="77"/>
      <c r="F91" s="77"/>
      <c r="G91" s="77"/>
      <c r="H91" s="77"/>
      <c r="I91" s="77"/>
      <c r="J91" s="77"/>
      <c r="K91" s="75" t="n">
        <f aca="true">IF(K90&lt;1,"",SUMIF($B$8:INDIRECT("b"&amp;ROW()),"=k",$K$8:$K$707))</f>
        <v>0</v>
      </c>
      <c r="L91" s="76"/>
    </row>
    <row r="92" customFormat="false" ht="13.5" hidden="false" customHeight="true" outlineLevel="0" collapsed="false">
      <c r="A92" s="61" t="str">
        <f aca="false">IF(B92="","",SMALL(順,B92))</f>
        <v/>
      </c>
      <c r="B92" s="1" t="str">
        <f aca="false">IF(B85="","",IF(B85+1&gt;入力用!$W$8,"",B85+1))</f>
        <v/>
      </c>
      <c r="C92" s="23" t="str">
        <f aca="false">B92</f>
        <v/>
      </c>
      <c r="D92" s="62"/>
      <c r="E92" s="20" t="str">
        <f aca="false">IF($B92="","",VLOOKUP($A92,データ,5,0))</f>
        <v/>
      </c>
      <c r="F92" s="63" t="str">
        <f aca="false">IF($B92="","",VLOOKUP($A92,データ,6,0))</f>
        <v/>
      </c>
      <c r="G92" s="64" t="str">
        <f aca="false">IF(A92="","",IF(VLOOKUP(A92,データ,7,0)=0,"",VLOOKUP(VLOOKUP(A92,データ,7,0),品名,2)))</f>
        <v/>
      </c>
      <c r="H92" s="65" t="str">
        <f aca="false">IF(A92="",0,VLOOKUP(A92,データ,8,0))</f>
        <v/>
      </c>
      <c r="I92" s="65" t="str">
        <f aca="false">IF(A92="",0,VLOOKUP(A92,データ,9,0))</f>
        <v/>
      </c>
      <c r="J92" s="65" t="str">
        <f aca="false">H92*I92</f>
        <v/>
      </c>
      <c r="K92" s="48"/>
      <c r="L92" s="66"/>
    </row>
    <row r="93" customFormat="false" ht="13.5" hidden="false" customHeight="true" outlineLevel="0" collapsed="false">
      <c r="B93" s="67"/>
      <c r="C93" s="68"/>
      <c r="D93" s="69"/>
      <c r="E93" s="20" t="str">
        <f aca="false">IF(B91="","",VLOOKUP($A91,データ,2,0))</f>
        <v/>
      </c>
      <c r="F93" s="63" t="n">
        <f aca="false">IF(C91="","",VLOOKUP($A91,データ,2,0))</f>
        <v>1</v>
      </c>
      <c r="G93" s="64" t="str">
        <f aca="false">IF(A92="","",IF(VLOOKUP(A92,データ,10,0)=0,"",VLOOKUP(VLOOKUP(A92,データ,10,0),品名,2)))</f>
        <v/>
      </c>
      <c r="H93" s="70" t="str">
        <f aca="false">IF(A92="",0,VLOOKUP(A92,データ,11,0))</f>
        <v/>
      </c>
      <c r="I93" s="70" t="str">
        <f aca="false">IF(A92="",0,VLOOKUP(A92,データ,12,0))</f>
        <v/>
      </c>
      <c r="J93" s="70" t="str">
        <f aca="false">H93*I93</f>
        <v/>
      </c>
      <c r="K93" s="48"/>
      <c r="L93" s="66"/>
    </row>
    <row r="94" customFormat="false" ht="13.5" hidden="false" customHeight="true" outlineLevel="0" collapsed="false">
      <c r="B94" s="67"/>
      <c r="C94" s="68" t="str">
        <f aca="false">IF($B92="","",VLOOKUP($A92,データ,3,0))</f>
        <v/>
      </c>
      <c r="D94" s="69" t="str">
        <f aca="false">IF($B92="","",VLOOKUP($A92,データ,4,0))</f>
        <v/>
      </c>
      <c r="E94" s="20" t="str">
        <f aca="false">IF(B92="","",VLOOKUP($A92,データ,2,0))</f>
        <v/>
      </c>
      <c r="F94" s="63" t="str">
        <f aca="false">IF(C92="","",VLOOKUP($A92,データ,2,0))</f>
        <v/>
      </c>
      <c r="G94" s="64" t="str">
        <f aca="false">IF(A92="","",IF(VLOOKUP(A92,データ,13,0)=0,"",VLOOKUP(VLOOKUP(A92,データ,13,0),品名,2)))</f>
        <v/>
      </c>
      <c r="H94" s="70" t="str">
        <f aca="false">IF(A92="",0,VLOOKUP(A92,データ,14,0))</f>
        <v/>
      </c>
      <c r="I94" s="70" t="str">
        <f aca="false">IF(A92="",0,VLOOKUP(A92,データ,15,0))</f>
        <v/>
      </c>
      <c r="J94" s="70" t="str">
        <f aca="false">H94*I94</f>
        <v/>
      </c>
      <c r="K94" s="48"/>
      <c r="L94" s="66"/>
    </row>
    <row r="95" customFormat="false" ht="13.5" hidden="false" customHeight="true" outlineLevel="0" collapsed="false">
      <c r="B95" s="67"/>
      <c r="C95" s="68"/>
      <c r="D95" s="69"/>
      <c r="E95" s="20" t="str">
        <f aca="false">IF(B93="","",VLOOKUP($A93,データ,2,0))</f>
        <v/>
      </c>
      <c r="F95" s="63" t="str">
        <f aca="false">IF(C93="","",VLOOKUP($A93,データ,2,0))</f>
        <v/>
      </c>
      <c r="G95" s="64" t="str">
        <f aca="false">IF(A92="","",IF(VLOOKUP(A92,データ,16,0)=0,"",VLOOKUP(VLOOKUP(A92,データ,16,0),品名,2)))</f>
        <v/>
      </c>
      <c r="H95" s="70" t="str">
        <f aca="false">IF(A92="",0,VLOOKUP(A92,データ,17,0))</f>
        <v/>
      </c>
      <c r="I95" s="70" t="str">
        <f aca="false">IF(A92="",0,VLOOKUP(A92,データ,18,0))</f>
        <v/>
      </c>
      <c r="J95" s="70" t="str">
        <f aca="false">H95*I95</f>
        <v/>
      </c>
      <c r="K95" s="48"/>
      <c r="L95" s="66"/>
    </row>
    <row r="96" customFormat="false" ht="13.5" hidden="false" customHeight="true" outlineLevel="0" collapsed="false">
      <c r="B96" s="67"/>
      <c r="C96" s="68"/>
      <c r="D96" s="69"/>
      <c r="E96" s="20" t="str">
        <f aca="false">IF(B94="","",VLOOKUP($A94,データ,2,0))</f>
        <v/>
      </c>
      <c r="F96" s="63" t="str">
        <f aca="false">IF(C94="","",VLOOKUP($A94,データ,2,0))</f>
        <v/>
      </c>
      <c r="G96" s="64" t="str">
        <f aca="false">IF(A92="","",IF(VLOOKUP(A92,データ,19,0)=0,"",VLOOKUP(VLOOKUP(A92,データ,19,0),品名,2)))</f>
        <v/>
      </c>
      <c r="H96" s="71" t="str">
        <f aca="false">IF(A92="",0,VLOOKUP(A92,データ,20,0))</f>
        <v/>
      </c>
      <c r="I96" s="72" t="str">
        <f aca="false">IF(A92="",0,VLOOKUP(A92,データ,21,0))</f>
        <v/>
      </c>
      <c r="J96" s="72" t="str">
        <f aca="false">H96*I96</f>
        <v/>
      </c>
      <c r="K96" s="48"/>
      <c r="L96" s="66"/>
    </row>
    <row r="97" customFormat="false" ht="13.5" hidden="false" customHeight="true" outlineLevel="0" collapsed="false">
      <c r="B97" s="67" t="str">
        <f aca="false">IF(I97&gt;=1,"k","")</f>
        <v>k</v>
      </c>
      <c r="C97" s="27"/>
      <c r="D97" s="73"/>
      <c r="E97" s="20" t="str">
        <f aca="false">IF(B95="","",VLOOKUP($A95,データ,2,0))</f>
        <v/>
      </c>
      <c r="F97" s="63" t="str">
        <f aca="false">IF(C95="","",VLOOKUP($A95,データ,2,0))</f>
        <v/>
      </c>
      <c r="G97" s="5" t="s">
        <v>38</v>
      </c>
      <c r="H97" s="5"/>
      <c r="I97" s="46" t="str">
        <f aca="false">SUM(I92:I96)</f>
        <v/>
      </c>
      <c r="J97" s="46" t="str">
        <f aca="false">SUM(J92:J96)</f>
        <v/>
      </c>
      <c r="K97" s="46" t="str">
        <f aca="false">IF(J97&lt;5000,J97,5000)</f>
        <v/>
      </c>
      <c r="L97" s="47" t="n">
        <f aca="false">+J97-K97</f>
        <v>0</v>
      </c>
    </row>
    <row r="98" customFormat="false" ht="13.5" hidden="false" customHeight="true" outlineLevel="0" collapsed="false">
      <c r="A98" s="1" t="str">
        <f aca="false">IF(B98&gt;=1,SMALL(順,B98),"")</f>
        <v/>
      </c>
      <c r="C98" s="77" t="s">
        <v>37</v>
      </c>
      <c r="D98" s="77"/>
      <c r="E98" s="77"/>
      <c r="F98" s="77"/>
      <c r="G98" s="77"/>
      <c r="H98" s="77"/>
      <c r="I98" s="77"/>
      <c r="J98" s="77"/>
      <c r="K98" s="75" t="n">
        <f aca="true">IF(K97&lt;1,"",SUMIF($B$8:INDIRECT("b"&amp;ROW()),"=k",$K$8:$K$707))</f>
        <v>0</v>
      </c>
      <c r="L98" s="76"/>
    </row>
    <row r="99" customFormat="false" ht="13.5" hidden="false" customHeight="true" outlineLevel="0" collapsed="false">
      <c r="A99" s="61" t="str">
        <f aca="false">IF(B99="","",SMALL(順,B99))</f>
        <v/>
      </c>
      <c r="B99" s="1" t="str">
        <f aca="false">IF(B92="","",IF(B92+1&gt;入力用!$W$8,"",B92+1))</f>
        <v/>
      </c>
      <c r="C99" s="23" t="str">
        <f aca="false">B99</f>
        <v/>
      </c>
      <c r="D99" s="62"/>
      <c r="E99" s="20" t="str">
        <f aca="false">IF($B99="","",VLOOKUP($A99,データ,5,0))</f>
        <v/>
      </c>
      <c r="F99" s="63" t="str">
        <f aca="false">IF($B99="","",VLOOKUP($A99,データ,6,0))</f>
        <v/>
      </c>
      <c r="G99" s="64" t="str">
        <f aca="false">IF(A99="","",IF(VLOOKUP(A99,データ,7,0)=0,"",VLOOKUP(VLOOKUP(A99,データ,7,0),品名,2)))</f>
        <v/>
      </c>
      <c r="H99" s="65" t="str">
        <f aca="false">IF(A99="",0,VLOOKUP(A99,データ,8,0))</f>
        <v/>
      </c>
      <c r="I99" s="65" t="str">
        <f aca="false">IF(A99="",0,VLOOKUP(A99,データ,9,0))</f>
        <v/>
      </c>
      <c r="J99" s="65" t="str">
        <f aca="false">H99*I99</f>
        <v/>
      </c>
      <c r="K99" s="48"/>
      <c r="L99" s="66"/>
    </row>
    <row r="100" customFormat="false" ht="13.5" hidden="false" customHeight="true" outlineLevel="0" collapsed="false">
      <c r="B100" s="67"/>
      <c r="C100" s="68"/>
      <c r="D100" s="69"/>
      <c r="E100" s="20" t="str">
        <f aca="false">IF(B98="","",VLOOKUP($A98,データ,2,0))</f>
        <v/>
      </c>
      <c r="F100" s="63" t="n">
        <f aca="false">IF(C98="","",VLOOKUP($A98,データ,2,0))</f>
        <v>1</v>
      </c>
      <c r="G100" s="64" t="str">
        <f aca="false">IF(A99="","",IF(VLOOKUP(A99,データ,10,0)=0,"",VLOOKUP(VLOOKUP(A99,データ,10,0),品名,2)))</f>
        <v/>
      </c>
      <c r="H100" s="70" t="str">
        <f aca="false">IF(A99="",0,VLOOKUP(A99,データ,11,0))</f>
        <v/>
      </c>
      <c r="I100" s="70" t="str">
        <f aca="false">IF(A99="",0,VLOOKUP(A99,データ,12,0))</f>
        <v/>
      </c>
      <c r="J100" s="70" t="str">
        <f aca="false">H100*I100</f>
        <v/>
      </c>
      <c r="K100" s="48"/>
      <c r="L100" s="66"/>
    </row>
    <row r="101" customFormat="false" ht="13.5" hidden="false" customHeight="true" outlineLevel="0" collapsed="false">
      <c r="B101" s="67"/>
      <c r="C101" s="68" t="str">
        <f aca="false">IF($B99="","",VLOOKUP($A99,データ,3,0))</f>
        <v/>
      </c>
      <c r="D101" s="69" t="str">
        <f aca="false">IF($B99="","",VLOOKUP($A99,データ,4,0))</f>
        <v/>
      </c>
      <c r="E101" s="20" t="str">
        <f aca="false">IF(B99="","",VLOOKUP($A99,データ,2,0))</f>
        <v/>
      </c>
      <c r="F101" s="63" t="str">
        <f aca="false">IF(C99="","",VLOOKUP($A99,データ,2,0))</f>
        <v/>
      </c>
      <c r="G101" s="64" t="str">
        <f aca="false">IF(A99="","",IF(VLOOKUP(A99,データ,13,0)=0,"",VLOOKUP(VLOOKUP(A99,データ,13,0),品名,2)))</f>
        <v/>
      </c>
      <c r="H101" s="70" t="str">
        <f aca="false">IF(A99="",0,VLOOKUP(A99,データ,14,0))</f>
        <v/>
      </c>
      <c r="I101" s="70" t="str">
        <f aca="false">IF(A99="",0,VLOOKUP(A99,データ,15,0))</f>
        <v/>
      </c>
      <c r="J101" s="70" t="str">
        <f aca="false">H101*I101</f>
        <v/>
      </c>
      <c r="K101" s="48"/>
      <c r="L101" s="66"/>
    </row>
    <row r="102" customFormat="false" ht="13.5" hidden="false" customHeight="true" outlineLevel="0" collapsed="false">
      <c r="B102" s="67"/>
      <c r="C102" s="68"/>
      <c r="D102" s="69"/>
      <c r="E102" s="20" t="str">
        <f aca="false">IF(B100="","",VLOOKUP($A100,データ,2,0))</f>
        <v/>
      </c>
      <c r="F102" s="63" t="str">
        <f aca="false">IF(C100="","",VLOOKUP($A100,データ,2,0))</f>
        <v/>
      </c>
      <c r="G102" s="64" t="str">
        <f aca="false">IF(A99="","",IF(VLOOKUP(A99,データ,16,0)=0,"",VLOOKUP(VLOOKUP(A99,データ,16,0),品名,2)))</f>
        <v/>
      </c>
      <c r="H102" s="70" t="str">
        <f aca="false">IF(A99="",0,VLOOKUP(A99,データ,17,0))</f>
        <v/>
      </c>
      <c r="I102" s="70" t="str">
        <f aca="false">IF(A99="",0,VLOOKUP(A99,データ,18,0))</f>
        <v/>
      </c>
      <c r="J102" s="70" t="str">
        <f aca="false">H102*I102</f>
        <v/>
      </c>
      <c r="K102" s="48"/>
      <c r="L102" s="66"/>
    </row>
    <row r="103" customFormat="false" ht="13.5" hidden="false" customHeight="true" outlineLevel="0" collapsed="false">
      <c r="B103" s="67"/>
      <c r="C103" s="68"/>
      <c r="D103" s="69"/>
      <c r="E103" s="20" t="str">
        <f aca="false">IF(B101="","",VLOOKUP($A101,データ,2,0))</f>
        <v/>
      </c>
      <c r="F103" s="63" t="str">
        <f aca="false">IF(C101="","",VLOOKUP($A101,データ,2,0))</f>
        <v/>
      </c>
      <c r="G103" s="64" t="str">
        <f aca="false">IF(A99="","",IF(VLOOKUP(A99,データ,19,0)=0,"",VLOOKUP(VLOOKUP(A99,データ,19,0),品名,2)))</f>
        <v/>
      </c>
      <c r="H103" s="71" t="str">
        <f aca="false">IF(A99="",0,VLOOKUP(A99,データ,20,0))</f>
        <v/>
      </c>
      <c r="I103" s="72" t="str">
        <f aca="false">IF(A99="",0,VLOOKUP(A99,データ,21,0))</f>
        <v/>
      </c>
      <c r="J103" s="72" t="str">
        <f aca="false">H103*I103</f>
        <v/>
      </c>
      <c r="K103" s="48"/>
      <c r="L103" s="66"/>
    </row>
    <row r="104" customFormat="false" ht="13.5" hidden="false" customHeight="true" outlineLevel="0" collapsed="false">
      <c r="B104" s="67" t="str">
        <f aca="false">IF(I104&gt;=1,"k","")</f>
        <v>k</v>
      </c>
      <c r="C104" s="27"/>
      <c r="D104" s="73"/>
      <c r="E104" s="20" t="str">
        <f aca="false">IF(B102="","",VLOOKUP($A102,データ,2,0))</f>
        <v/>
      </c>
      <c r="F104" s="63" t="str">
        <f aca="false">IF(C102="","",VLOOKUP($A102,データ,2,0))</f>
        <v/>
      </c>
      <c r="G104" s="5" t="s">
        <v>38</v>
      </c>
      <c r="H104" s="5"/>
      <c r="I104" s="46" t="str">
        <f aca="false">SUM(I99:I103)</f>
        <v/>
      </c>
      <c r="J104" s="46" t="str">
        <f aca="false">SUM(J99:J103)</f>
        <v/>
      </c>
      <c r="K104" s="46" t="str">
        <f aca="false">IF(J104&lt;5000,J104,5000)</f>
        <v/>
      </c>
      <c r="L104" s="47" t="n">
        <f aca="false">+J104-K104</f>
        <v>0</v>
      </c>
    </row>
    <row r="105" customFormat="false" ht="13.5" hidden="false" customHeight="true" outlineLevel="0" collapsed="false">
      <c r="A105" s="1" t="str">
        <f aca="false">IF(B105&gt;=1,SMALL(順,B105),"")</f>
        <v/>
      </c>
      <c r="C105" s="77" t="s">
        <v>37</v>
      </c>
      <c r="D105" s="77"/>
      <c r="E105" s="77"/>
      <c r="F105" s="77"/>
      <c r="G105" s="77"/>
      <c r="H105" s="77"/>
      <c r="I105" s="77"/>
      <c r="J105" s="77"/>
      <c r="K105" s="75" t="n">
        <f aca="true">IF(K104&lt;1,"",SUMIF($B$8:INDIRECT("b"&amp;ROW()),"=k",$K$8:$K$707))</f>
        <v>0</v>
      </c>
      <c r="L105" s="76"/>
    </row>
    <row r="106" customFormat="false" ht="13.5" hidden="false" customHeight="true" outlineLevel="0" collapsed="false">
      <c r="A106" s="61" t="str">
        <f aca="false">IF(B106="","",SMALL(順,B106))</f>
        <v/>
      </c>
      <c r="B106" s="1" t="str">
        <f aca="false">IF(B99="","",IF(B99+1&gt;入力用!$W$8,"",B99+1))</f>
        <v/>
      </c>
      <c r="C106" s="23" t="str">
        <f aca="false">B106</f>
        <v/>
      </c>
      <c r="D106" s="62"/>
      <c r="E106" s="20" t="str">
        <f aca="false">IF($B106="","",VLOOKUP($A106,データ,5,0))</f>
        <v/>
      </c>
      <c r="F106" s="63" t="str">
        <f aca="false">IF($B106="","",VLOOKUP($A106,データ,6,0))</f>
        <v/>
      </c>
      <c r="G106" s="64" t="str">
        <f aca="false">IF(A106="","",IF(VLOOKUP(A106,データ,7,0)=0,"",VLOOKUP(VLOOKUP(A106,データ,7,0),品名,2)))</f>
        <v/>
      </c>
      <c r="H106" s="65" t="str">
        <f aca="false">IF(A106="",0,VLOOKUP(A106,データ,8,0))</f>
        <v/>
      </c>
      <c r="I106" s="65" t="str">
        <f aca="false">IF(A106="",0,VLOOKUP(A106,データ,9,0))</f>
        <v/>
      </c>
      <c r="J106" s="65" t="str">
        <f aca="false">H106*I106</f>
        <v/>
      </c>
      <c r="K106" s="48"/>
      <c r="L106" s="66"/>
    </row>
    <row r="107" customFormat="false" ht="13.5" hidden="false" customHeight="true" outlineLevel="0" collapsed="false">
      <c r="B107" s="67"/>
      <c r="C107" s="68"/>
      <c r="D107" s="69"/>
      <c r="E107" s="20" t="str">
        <f aca="false">IF(B105="","",VLOOKUP($A105,データ,2,0))</f>
        <v/>
      </c>
      <c r="F107" s="63" t="n">
        <f aca="false">IF(C105="","",VLOOKUP($A105,データ,2,0))</f>
        <v>1</v>
      </c>
      <c r="G107" s="64" t="str">
        <f aca="false">IF(A106="","",IF(VLOOKUP(A106,データ,10,0)=0,"",VLOOKUP(VLOOKUP(A106,データ,10,0),品名,2)))</f>
        <v/>
      </c>
      <c r="H107" s="70" t="str">
        <f aca="false">IF(A106="",0,VLOOKUP(A106,データ,11,0))</f>
        <v/>
      </c>
      <c r="I107" s="70" t="str">
        <f aca="false">IF(A106="",0,VLOOKUP(A106,データ,12,0))</f>
        <v/>
      </c>
      <c r="J107" s="70" t="str">
        <f aca="false">H107*I107</f>
        <v/>
      </c>
      <c r="K107" s="48"/>
      <c r="L107" s="66"/>
    </row>
    <row r="108" customFormat="false" ht="13.5" hidden="false" customHeight="true" outlineLevel="0" collapsed="false">
      <c r="B108" s="67"/>
      <c r="C108" s="68" t="str">
        <f aca="false">IF($B106="","",VLOOKUP($A106,データ,3,0))</f>
        <v/>
      </c>
      <c r="D108" s="69" t="str">
        <f aca="false">IF($B106="","",VLOOKUP($A106,データ,4,0))</f>
        <v/>
      </c>
      <c r="E108" s="20" t="str">
        <f aca="false">IF(B106="","",VLOOKUP($A106,データ,2,0))</f>
        <v/>
      </c>
      <c r="F108" s="63" t="str">
        <f aca="false">IF(C106="","",VLOOKUP($A106,データ,2,0))</f>
        <v/>
      </c>
      <c r="G108" s="64" t="str">
        <f aca="false">IF(A106="","",IF(VLOOKUP(A106,データ,13,0)=0,"",VLOOKUP(VLOOKUP(A106,データ,13,0),品名,2)))</f>
        <v/>
      </c>
      <c r="H108" s="70" t="str">
        <f aca="false">IF(A106="",0,VLOOKUP(A106,データ,14,0))</f>
        <v/>
      </c>
      <c r="I108" s="70" t="str">
        <f aca="false">IF(A106="",0,VLOOKUP(A106,データ,15,0))</f>
        <v/>
      </c>
      <c r="J108" s="70" t="str">
        <f aca="false">H108*I108</f>
        <v/>
      </c>
      <c r="K108" s="48"/>
      <c r="L108" s="66"/>
    </row>
    <row r="109" customFormat="false" ht="13.5" hidden="false" customHeight="true" outlineLevel="0" collapsed="false">
      <c r="B109" s="67"/>
      <c r="C109" s="68"/>
      <c r="D109" s="69"/>
      <c r="E109" s="20" t="str">
        <f aca="false">IF(B107="","",VLOOKUP($A107,データ,2,0))</f>
        <v/>
      </c>
      <c r="F109" s="63" t="str">
        <f aca="false">IF(C107="","",VLOOKUP($A107,データ,2,0))</f>
        <v/>
      </c>
      <c r="G109" s="64" t="str">
        <f aca="false">IF(A106="","",IF(VLOOKUP(A106,データ,16,0)=0,"",VLOOKUP(VLOOKUP(A106,データ,16,0),品名,2)))</f>
        <v/>
      </c>
      <c r="H109" s="70" t="str">
        <f aca="false">IF(A106="",0,VLOOKUP(A106,データ,17,0))</f>
        <v/>
      </c>
      <c r="I109" s="70" t="str">
        <f aca="false">IF(A106="",0,VLOOKUP(A106,データ,18,0))</f>
        <v/>
      </c>
      <c r="J109" s="70" t="str">
        <f aca="false">H109*I109</f>
        <v/>
      </c>
      <c r="K109" s="48"/>
      <c r="L109" s="66"/>
    </row>
    <row r="110" customFormat="false" ht="13.5" hidden="false" customHeight="true" outlineLevel="0" collapsed="false">
      <c r="B110" s="67"/>
      <c r="C110" s="68"/>
      <c r="D110" s="69"/>
      <c r="E110" s="20" t="str">
        <f aca="false">IF(B108="","",VLOOKUP($A108,データ,2,0))</f>
        <v/>
      </c>
      <c r="F110" s="63" t="str">
        <f aca="false">IF(C108="","",VLOOKUP($A108,データ,2,0))</f>
        <v/>
      </c>
      <c r="G110" s="64" t="str">
        <f aca="false">IF(A106="","",IF(VLOOKUP(A106,データ,19,0)=0,"",VLOOKUP(VLOOKUP(A106,データ,19,0),品名,2)))</f>
        <v/>
      </c>
      <c r="H110" s="71" t="str">
        <f aca="false">IF(A106="",0,VLOOKUP(A106,データ,20,0))</f>
        <v/>
      </c>
      <c r="I110" s="72" t="str">
        <f aca="false">IF(A106="",0,VLOOKUP(A106,データ,21,0))</f>
        <v/>
      </c>
      <c r="J110" s="72" t="str">
        <f aca="false">H110*I110</f>
        <v/>
      </c>
      <c r="K110" s="48"/>
      <c r="L110" s="66"/>
    </row>
    <row r="111" customFormat="false" ht="13.5" hidden="false" customHeight="true" outlineLevel="0" collapsed="false">
      <c r="B111" s="67" t="str">
        <f aca="false">IF(I111&gt;=1,"k","")</f>
        <v>k</v>
      </c>
      <c r="C111" s="27"/>
      <c r="D111" s="73"/>
      <c r="E111" s="20" t="str">
        <f aca="false">IF(B109="","",VLOOKUP($A109,データ,2,0))</f>
        <v/>
      </c>
      <c r="F111" s="63" t="str">
        <f aca="false">IF(C109="","",VLOOKUP($A109,データ,2,0))</f>
        <v/>
      </c>
      <c r="G111" s="5" t="s">
        <v>38</v>
      </c>
      <c r="H111" s="5"/>
      <c r="I111" s="46" t="str">
        <f aca="false">SUM(I106:I110)</f>
        <v/>
      </c>
      <c r="J111" s="46" t="str">
        <f aca="false">SUM(J106:J110)</f>
        <v/>
      </c>
      <c r="K111" s="46" t="str">
        <f aca="false">IF(J111&lt;5000,J111,5000)</f>
        <v/>
      </c>
      <c r="L111" s="47" t="n">
        <f aca="false">+J111-K111</f>
        <v>0</v>
      </c>
    </row>
    <row r="112" customFormat="false" ht="13.5" hidden="false" customHeight="true" outlineLevel="0" collapsed="false">
      <c r="A112" s="1" t="str">
        <f aca="false">IF(B112&gt;=1,SMALL(順,B112),"")</f>
        <v/>
      </c>
      <c r="C112" s="77" t="s">
        <v>37</v>
      </c>
      <c r="D112" s="77"/>
      <c r="E112" s="77"/>
      <c r="F112" s="77"/>
      <c r="G112" s="77"/>
      <c r="H112" s="77"/>
      <c r="I112" s="77"/>
      <c r="J112" s="77"/>
      <c r="K112" s="75" t="n">
        <f aca="true">IF(K111&lt;1,"",SUMIF($B$8:INDIRECT("b"&amp;ROW()),"=k",$K$8:$K$707))</f>
        <v>0</v>
      </c>
      <c r="L112" s="76"/>
    </row>
    <row r="113" customFormat="false" ht="13.5" hidden="false" customHeight="true" outlineLevel="0" collapsed="false">
      <c r="A113" s="61" t="str">
        <f aca="false">IF(B113="","",SMALL(順,B113))</f>
        <v/>
      </c>
      <c r="B113" s="1" t="str">
        <f aca="false">IF(B106="","",IF(B106+1&gt;入力用!$W$8,"",B106+1))</f>
        <v/>
      </c>
      <c r="C113" s="23" t="str">
        <f aca="false">B113</f>
        <v/>
      </c>
      <c r="D113" s="62"/>
      <c r="E113" s="20" t="str">
        <f aca="false">IF($B113="","",VLOOKUP($A113,データ,5,0))</f>
        <v/>
      </c>
      <c r="F113" s="63" t="str">
        <f aca="false">IF($B113="","",VLOOKUP($A113,データ,6,0))</f>
        <v/>
      </c>
      <c r="G113" s="64" t="str">
        <f aca="false">IF(A113="","",IF(VLOOKUP(A113,データ,7,0)=0,"",VLOOKUP(VLOOKUP(A113,データ,7,0),品名,2)))</f>
        <v/>
      </c>
      <c r="H113" s="65" t="str">
        <f aca="false">IF(A113="",0,VLOOKUP(A113,データ,8,0))</f>
        <v/>
      </c>
      <c r="I113" s="65" t="str">
        <f aca="false">IF(A113="",0,VLOOKUP(A113,データ,9,0))</f>
        <v/>
      </c>
      <c r="J113" s="65" t="str">
        <f aca="false">H113*I113</f>
        <v/>
      </c>
      <c r="K113" s="48"/>
      <c r="L113" s="66"/>
    </row>
    <row r="114" customFormat="false" ht="13.5" hidden="false" customHeight="true" outlineLevel="0" collapsed="false">
      <c r="B114" s="67"/>
      <c r="C114" s="68"/>
      <c r="D114" s="69"/>
      <c r="E114" s="20" t="str">
        <f aca="false">IF(B112="","",VLOOKUP($A112,データ,2,0))</f>
        <v/>
      </c>
      <c r="F114" s="63" t="n">
        <f aca="false">IF(C112="","",VLOOKUP($A112,データ,2,0))</f>
        <v>1</v>
      </c>
      <c r="G114" s="64" t="str">
        <f aca="false">IF(A113="","",IF(VLOOKUP(A113,データ,10,0)=0,"",VLOOKUP(VLOOKUP(A113,データ,10,0),品名,2)))</f>
        <v/>
      </c>
      <c r="H114" s="70" t="str">
        <f aca="false">IF(A113="",0,VLOOKUP(A113,データ,11,0))</f>
        <v/>
      </c>
      <c r="I114" s="70" t="str">
        <f aca="false">IF(A113="",0,VLOOKUP(A113,データ,12,0))</f>
        <v/>
      </c>
      <c r="J114" s="70" t="str">
        <f aca="false">H114*I114</f>
        <v/>
      </c>
      <c r="K114" s="48"/>
      <c r="L114" s="66"/>
    </row>
    <row r="115" customFormat="false" ht="13.5" hidden="false" customHeight="true" outlineLevel="0" collapsed="false">
      <c r="B115" s="67"/>
      <c r="C115" s="68" t="str">
        <f aca="false">IF($B113="","",VLOOKUP($A113,データ,3,0))</f>
        <v/>
      </c>
      <c r="D115" s="69" t="str">
        <f aca="false">IF($B113="","",VLOOKUP($A113,データ,4,0))</f>
        <v/>
      </c>
      <c r="E115" s="20" t="str">
        <f aca="false">IF(B113="","",VLOOKUP($A113,データ,2,0))</f>
        <v/>
      </c>
      <c r="F115" s="63" t="str">
        <f aca="false">IF(C113="","",VLOOKUP($A113,データ,2,0))</f>
        <v/>
      </c>
      <c r="G115" s="64" t="str">
        <f aca="false">IF(A113="","",IF(VLOOKUP(A113,データ,13,0)=0,"",VLOOKUP(VLOOKUP(A113,データ,13,0),品名,2)))</f>
        <v/>
      </c>
      <c r="H115" s="70" t="str">
        <f aca="false">IF(A113="",0,VLOOKUP(A113,データ,14,0))</f>
        <v/>
      </c>
      <c r="I115" s="70" t="str">
        <f aca="false">IF(A113="",0,VLOOKUP(A113,データ,15,0))</f>
        <v/>
      </c>
      <c r="J115" s="70" t="str">
        <f aca="false">H115*I115</f>
        <v/>
      </c>
      <c r="K115" s="48"/>
      <c r="L115" s="66"/>
    </row>
    <row r="116" customFormat="false" ht="13.5" hidden="false" customHeight="true" outlineLevel="0" collapsed="false">
      <c r="B116" s="67"/>
      <c r="C116" s="68"/>
      <c r="D116" s="69"/>
      <c r="E116" s="20" t="str">
        <f aca="false">IF(B114="","",VLOOKUP($A114,データ,2,0))</f>
        <v/>
      </c>
      <c r="F116" s="63" t="str">
        <f aca="false">IF(C114="","",VLOOKUP($A114,データ,2,0))</f>
        <v/>
      </c>
      <c r="G116" s="64" t="str">
        <f aca="false">IF(A113="","",IF(VLOOKUP(A113,データ,16,0)=0,"",VLOOKUP(VLOOKUP(A113,データ,16,0),品名,2)))</f>
        <v/>
      </c>
      <c r="H116" s="70" t="str">
        <f aca="false">IF(A113="",0,VLOOKUP(A113,データ,17,0))</f>
        <v/>
      </c>
      <c r="I116" s="70" t="str">
        <f aca="false">IF(A113="",0,VLOOKUP(A113,データ,18,0))</f>
        <v/>
      </c>
      <c r="J116" s="70" t="str">
        <f aca="false">H116*I116</f>
        <v/>
      </c>
      <c r="K116" s="48"/>
      <c r="L116" s="66"/>
    </row>
    <row r="117" customFormat="false" ht="13.5" hidden="false" customHeight="true" outlineLevel="0" collapsed="false">
      <c r="B117" s="67"/>
      <c r="C117" s="68"/>
      <c r="D117" s="69"/>
      <c r="E117" s="20" t="str">
        <f aca="false">IF(B115="","",VLOOKUP($A115,データ,2,0))</f>
        <v/>
      </c>
      <c r="F117" s="63" t="str">
        <f aca="false">IF(C115="","",VLOOKUP($A115,データ,2,0))</f>
        <v/>
      </c>
      <c r="G117" s="64" t="str">
        <f aca="false">IF(A113="","",IF(VLOOKUP(A113,データ,19,0)=0,"",VLOOKUP(VLOOKUP(A113,データ,19,0),品名,2)))</f>
        <v/>
      </c>
      <c r="H117" s="71" t="str">
        <f aca="false">IF(A113="",0,VLOOKUP(A113,データ,20,0))</f>
        <v/>
      </c>
      <c r="I117" s="72" t="str">
        <f aca="false">IF(A113="",0,VLOOKUP(A113,データ,21,0))</f>
        <v/>
      </c>
      <c r="J117" s="72" t="str">
        <f aca="false">H117*I117</f>
        <v/>
      </c>
      <c r="K117" s="48"/>
      <c r="L117" s="66"/>
    </row>
    <row r="118" customFormat="false" ht="13.5" hidden="false" customHeight="true" outlineLevel="0" collapsed="false">
      <c r="B118" s="67" t="str">
        <f aca="false">IF(I118&gt;=1,"k","")</f>
        <v>k</v>
      </c>
      <c r="C118" s="27"/>
      <c r="D118" s="73"/>
      <c r="E118" s="20" t="str">
        <f aca="false">IF(B116="","",VLOOKUP($A116,データ,2,0))</f>
        <v/>
      </c>
      <c r="F118" s="63" t="str">
        <f aca="false">IF(C116="","",VLOOKUP($A116,データ,2,0))</f>
        <v/>
      </c>
      <c r="G118" s="5" t="s">
        <v>38</v>
      </c>
      <c r="H118" s="5"/>
      <c r="I118" s="46" t="str">
        <f aca="false">SUM(I113:I117)</f>
        <v/>
      </c>
      <c r="J118" s="46" t="str">
        <f aca="false">SUM(J113:J117)</f>
        <v/>
      </c>
      <c r="K118" s="46" t="str">
        <f aca="false">IF(J118&lt;5000,J118,5000)</f>
        <v/>
      </c>
      <c r="L118" s="47" t="n">
        <f aca="false">+J118-K118</f>
        <v>0</v>
      </c>
    </row>
    <row r="119" customFormat="false" ht="13.5" hidden="false" customHeight="true" outlineLevel="0" collapsed="false">
      <c r="A119" s="1" t="str">
        <f aca="false">IF(B119&gt;=1,SMALL(順,B119),"")</f>
        <v/>
      </c>
      <c r="C119" s="77" t="s">
        <v>37</v>
      </c>
      <c r="D119" s="77"/>
      <c r="E119" s="77"/>
      <c r="F119" s="77"/>
      <c r="G119" s="77"/>
      <c r="H119" s="77"/>
      <c r="I119" s="77"/>
      <c r="J119" s="77"/>
      <c r="K119" s="75" t="n">
        <f aca="true">IF(K118&lt;1,"",SUMIF($B$8:INDIRECT("b"&amp;ROW()),"=k",$K$8:$K$707))</f>
        <v>0</v>
      </c>
      <c r="L119" s="76"/>
    </row>
    <row r="120" customFormat="false" ht="13.5" hidden="false" customHeight="true" outlineLevel="0" collapsed="false">
      <c r="A120" s="61" t="str">
        <f aca="false">IF(B120="","",SMALL(順,B120))</f>
        <v/>
      </c>
      <c r="B120" s="1" t="str">
        <f aca="false">IF(B113="","",IF(B113+1&gt;入力用!$W$8,"",B113+1))</f>
        <v/>
      </c>
      <c r="C120" s="23" t="str">
        <f aca="false">B120</f>
        <v/>
      </c>
      <c r="D120" s="62"/>
      <c r="E120" s="20" t="str">
        <f aca="false">IF($B120="","",VLOOKUP($A120,データ,5,0))</f>
        <v/>
      </c>
      <c r="F120" s="63" t="str">
        <f aca="false">IF($B120="","",VLOOKUP($A120,データ,6,0))</f>
        <v/>
      </c>
      <c r="G120" s="64" t="str">
        <f aca="false">IF(A120="","",IF(VLOOKUP(A120,データ,7,0)=0,"",VLOOKUP(VLOOKUP(A120,データ,7,0),品名,2)))</f>
        <v/>
      </c>
      <c r="H120" s="65" t="str">
        <f aca="false">IF(A120="",0,VLOOKUP(A120,データ,8,0))</f>
        <v/>
      </c>
      <c r="I120" s="65" t="str">
        <f aca="false">IF(A120="",0,VLOOKUP(A120,データ,9,0))</f>
        <v/>
      </c>
      <c r="J120" s="65" t="str">
        <f aca="false">H120*I120</f>
        <v/>
      </c>
      <c r="K120" s="48"/>
      <c r="L120" s="66"/>
    </row>
    <row r="121" customFormat="false" ht="13.5" hidden="false" customHeight="true" outlineLevel="0" collapsed="false">
      <c r="B121" s="67"/>
      <c r="C121" s="68"/>
      <c r="D121" s="69"/>
      <c r="E121" s="20" t="str">
        <f aca="false">IF(B119="","",VLOOKUP($A119,データ,2,0))</f>
        <v/>
      </c>
      <c r="F121" s="63" t="n">
        <f aca="false">IF(C119="","",VLOOKUP($A119,データ,2,0))</f>
        <v>1</v>
      </c>
      <c r="G121" s="64" t="str">
        <f aca="false">IF(A120="","",IF(VLOOKUP(A120,データ,10,0)=0,"",VLOOKUP(VLOOKUP(A120,データ,10,0),品名,2)))</f>
        <v/>
      </c>
      <c r="H121" s="70" t="str">
        <f aca="false">IF(A120="",0,VLOOKUP(A120,データ,11,0))</f>
        <v/>
      </c>
      <c r="I121" s="70" t="str">
        <f aca="false">IF(A120="",0,VLOOKUP(A120,データ,12,0))</f>
        <v/>
      </c>
      <c r="J121" s="70" t="str">
        <f aca="false">H121*I121</f>
        <v/>
      </c>
      <c r="K121" s="48"/>
      <c r="L121" s="66"/>
    </row>
    <row r="122" customFormat="false" ht="13.5" hidden="false" customHeight="true" outlineLevel="0" collapsed="false">
      <c r="B122" s="67"/>
      <c r="C122" s="68" t="str">
        <f aca="false">IF($B120="","",VLOOKUP($A120,データ,3,0))</f>
        <v/>
      </c>
      <c r="D122" s="69" t="str">
        <f aca="false">IF($B120="","",VLOOKUP($A120,データ,4,0))</f>
        <v/>
      </c>
      <c r="E122" s="20" t="str">
        <f aca="false">IF(B120="","",VLOOKUP($A120,データ,2,0))</f>
        <v/>
      </c>
      <c r="F122" s="63" t="str">
        <f aca="false">IF(C120="","",VLOOKUP($A120,データ,2,0))</f>
        <v/>
      </c>
      <c r="G122" s="64" t="str">
        <f aca="false">IF(A120="","",IF(VLOOKUP(A120,データ,13,0)=0,"",VLOOKUP(VLOOKUP(A120,データ,13,0),品名,2)))</f>
        <v/>
      </c>
      <c r="H122" s="70" t="str">
        <f aca="false">IF(A120="",0,VLOOKUP(A120,データ,14,0))</f>
        <v/>
      </c>
      <c r="I122" s="70" t="str">
        <f aca="false">IF(A120="",0,VLOOKUP(A120,データ,15,0))</f>
        <v/>
      </c>
      <c r="J122" s="70" t="str">
        <f aca="false">H122*I122</f>
        <v/>
      </c>
      <c r="K122" s="48"/>
      <c r="L122" s="66"/>
    </row>
    <row r="123" customFormat="false" ht="13.5" hidden="false" customHeight="true" outlineLevel="0" collapsed="false">
      <c r="B123" s="67"/>
      <c r="C123" s="68"/>
      <c r="D123" s="69"/>
      <c r="E123" s="20" t="str">
        <f aca="false">IF(B121="","",VLOOKUP($A121,データ,2,0))</f>
        <v/>
      </c>
      <c r="F123" s="63" t="str">
        <f aca="false">IF(C121="","",VLOOKUP($A121,データ,2,0))</f>
        <v/>
      </c>
      <c r="G123" s="64" t="str">
        <f aca="false">IF(A120="","",IF(VLOOKUP(A120,データ,16,0)=0,"",VLOOKUP(VLOOKUP(A120,データ,16,0),品名,2)))</f>
        <v/>
      </c>
      <c r="H123" s="70" t="str">
        <f aca="false">IF(A120="",0,VLOOKUP(A120,データ,17,0))</f>
        <v/>
      </c>
      <c r="I123" s="70" t="str">
        <f aca="false">IF(A120="",0,VLOOKUP(A120,データ,18,0))</f>
        <v/>
      </c>
      <c r="J123" s="70" t="str">
        <f aca="false">H123*I123</f>
        <v/>
      </c>
      <c r="K123" s="48"/>
      <c r="L123" s="66"/>
    </row>
    <row r="124" customFormat="false" ht="13.5" hidden="false" customHeight="true" outlineLevel="0" collapsed="false">
      <c r="B124" s="67"/>
      <c r="C124" s="68"/>
      <c r="D124" s="69"/>
      <c r="E124" s="20" t="str">
        <f aca="false">IF(B122="","",VLOOKUP($A122,データ,2,0))</f>
        <v/>
      </c>
      <c r="F124" s="63" t="str">
        <f aca="false">IF(C122="","",VLOOKUP($A122,データ,2,0))</f>
        <v/>
      </c>
      <c r="G124" s="64" t="str">
        <f aca="false">IF(A120="","",IF(VLOOKUP(A120,データ,19,0)=0,"",VLOOKUP(VLOOKUP(A120,データ,19,0),品名,2)))</f>
        <v/>
      </c>
      <c r="H124" s="71" t="str">
        <f aca="false">IF(A120="",0,VLOOKUP(A120,データ,20,0))</f>
        <v/>
      </c>
      <c r="I124" s="72" t="str">
        <f aca="false">IF(A120="",0,VLOOKUP(A120,データ,21,0))</f>
        <v/>
      </c>
      <c r="J124" s="72" t="str">
        <f aca="false">H124*I124</f>
        <v/>
      </c>
      <c r="K124" s="48"/>
      <c r="L124" s="66"/>
    </row>
    <row r="125" customFormat="false" ht="13.5" hidden="false" customHeight="true" outlineLevel="0" collapsed="false">
      <c r="B125" s="67" t="str">
        <f aca="false">IF(I125&gt;=1,"k","")</f>
        <v>k</v>
      </c>
      <c r="C125" s="27"/>
      <c r="D125" s="73"/>
      <c r="E125" s="20" t="str">
        <f aca="false">IF(B123="","",VLOOKUP($A123,データ,2,0))</f>
        <v/>
      </c>
      <c r="F125" s="63" t="str">
        <f aca="false">IF(C123="","",VLOOKUP($A123,データ,2,0))</f>
        <v/>
      </c>
      <c r="G125" s="5" t="s">
        <v>38</v>
      </c>
      <c r="H125" s="5"/>
      <c r="I125" s="46" t="str">
        <f aca="false">SUM(I120:I124)</f>
        <v/>
      </c>
      <c r="J125" s="46" t="str">
        <f aca="false">SUM(J120:J124)</f>
        <v/>
      </c>
      <c r="K125" s="46" t="str">
        <f aca="false">IF(J125&lt;5000,J125,5000)</f>
        <v/>
      </c>
      <c r="L125" s="47" t="n">
        <f aca="false">+J125-K125</f>
        <v>0</v>
      </c>
    </row>
    <row r="126" customFormat="false" ht="13.5" hidden="false" customHeight="true" outlineLevel="0" collapsed="false">
      <c r="A126" s="1" t="str">
        <f aca="false">IF(B126&gt;=1,SMALL(順,B126),"")</f>
        <v/>
      </c>
      <c r="C126" s="77" t="s">
        <v>37</v>
      </c>
      <c r="D126" s="77"/>
      <c r="E126" s="77"/>
      <c r="F126" s="77"/>
      <c r="G126" s="77"/>
      <c r="H126" s="77"/>
      <c r="I126" s="77"/>
      <c r="J126" s="77"/>
      <c r="K126" s="75" t="n">
        <f aca="true">IF(K125&lt;1,"",SUMIF($B$8:INDIRECT("b"&amp;ROW()),"=k",$K$8:$K$707))</f>
        <v>0</v>
      </c>
      <c r="L126" s="76"/>
    </row>
    <row r="127" customFormat="false" ht="13.5" hidden="false" customHeight="true" outlineLevel="0" collapsed="false">
      <c r="A127" s="61" t="str">
        <f aca="false">IF(B127="","",SMALL(順,B127))</f>
        <v/>
      </c>
      <c r="B127" s="1" t="str">
        <f aca="false">IF(B120="","",IF(B120+1&gt;入力用!$W$8,"",B120+1))</f>
        <v/>
      </c>
      <c r="C127" s="23" t="str">
        <f aca="false">B127</f>
        <v/>
      </c>
      <c r="D127" s="62"/>
      <c r="E127" s="20" t="str">
        <f aca="false">IF($B127="","",VLOOKUP($A127,データ,5,0))</f>
        <v/>
      </c>
      <c r="F127" s="63" t="str">
        <f aca="false">IF($B127="","",VLOOKUP($A127,データ,6,0))</f>
        <v/>
      </c>
      <c r="G127" s="64" t="str">
        <f aca="false">IF(A127="","",IF(VLOOKUP(A127,データ,7,0)=0,"",VLOOKUP(VLOOKUP(A127,データ,7,0),品名,2)))</f>
        <v/>
      </c>
      <c r="H127" s="65" t="str">
        <f aca="false">IF(A127="",0,VLOOKUP(A127,データ,8,0))</f>
        <v/>
      </c>
      <c r="I127" s="65" t="str">
        <f aca="false">IF(A127="",0,VLOOKUP(A127,データ,9,0))</f>
        <v/>
      </c>
      <c r="J127" s="65" t="str">
        <f aca="false">H127*I127</f>
        <v/>
      </c>
      <c r="K127" s="48"/>
      <c r="L127" s="66"/>
    </row>
    <row r="128" customFormat="false" ht="13.5" hidden="false" customHeight="true" outlineLevel="0" collapsed="false">
      <c r="B128" s="67"/>
      <c r="C128" s="68"/>
      <c r="D128" s="69"/>
      <c r="E128" s="20" t="str">
        <f aca="false">IF(B126="","",VLOOKUP($A126,データ,2,0))</f>
        <v/>
      </c>
      <c r="F128" s="63" t="n">
        <f aca="false">IF(C126="","",VLOOKUP($A126,データ,2,0))</f>
        <v>1</v>
      </c>
      <c r="G128" s="64" t="str">
        <f aca="false">IF(A127="","",IF(VLOOKUP(A127,データ,10,0)=0,"",VLOOKUP(VLOOKUP(A127,データ,10,0),品名,2)))</f>
        <v/>
      </c>
      <c r="H128" s="70" t="str">
        <f aca="false">IF(A127="",0,VLOOKUP(A127,データ,11,0))</f>
        <v/>
      </c>
      <c r="I128" s="70" t="str">
        <f aca="false">IF(A127="",0,VLOOKUP(A127,データ,12,0))</f>
        <v/>
      </c>
      <c r="J128" s="70" t="str">
        <f aca="false">H128*I128</f>
        <v/>
      </c>
      <c r="K128" s="48"/>
      <c r="L128" s="66"/>
    </row>
    <row r="129" customFormat="false" ht="13.5" hidden="false" customHeight="true" outlineLevel="0" collapsed="false">
      <c r="B129" s="67"/>
      <c r="C129" s="68" t="str">
        <f aca="false">IF($B127="","",VLOOKUP($A127,データ,3,0))</f>
        <v/>
      </c>
      <c r="D129" s="69" t="str">
        <f aca="false">IF($B127="","",VLOOKUP($A127,データ,4,0))</f>
        <v/>
      </c>
      <c r="E129" s="20" t="str">
        <f aca="false">IF(B127="","",VLOOKUP($A127,データ,2,0))</f>
        <v/>
      </c>
      <c r="F129" s="63" t="str">
        <f aca="false">IF(C127="","",VLOOKUP($A127,データ,2,0))</f>
        <v/>
      </c>
      <c r="G129" s="64" t="str">
        <f aca="false">IF(A127="","",IF(VLOOKUP(A127,データ,13,0)=0,"",VLOOKUP(VLOOKUP(A127,データ,13,0),品名,2)))</f>
        <v/>
      </c>
      <c r="H129" s="70" t="str">
        <f aca="false">IF(A127="",0,VLOOKUP(A127,データ,14,0))</f>
        <v/>
      </c>
      <c r="I129" s="70" t="str">
        <f aca="false">IF(A127="",0,VLOOKUP(A127,データ,15,0))</f>
        <v/>
      </c>
      <c r="J129" s="70" t="str">
        <f aca="false">H129*I129</f>
        <v/>
      </c>
      <c r="K129" s="48"/>
      <c r="L129" s="66"/>
    </row>
    <row r="130" customFormat="false" ht="13.5" hidden="false" customHeight="true" outlineLevel="0" collapsed="false">
      <c r="B130" s="67"/>
      <c r="C130" s="68"/>
      <c r="D130" s="69"/>
      <c r="E130" s="20" t="str">
        <f aca="false">IF(B128="","",VLOOKUP($A128,データ,2,0))</f>
        <v/>
      </c>
      <c r="F130" s="63" t="str">
        <f aca="false">IF(C128="","",VLOOKUP($A128,データ,2,0))</f>
        <v/>
      </c>
      <c r="G130" s="64" t="str">
        <f aca="false">IF(A127="","",IF(VLOOKUP(A127,データ,16,0)=0,"",VLOOKUP(VLOOKUP(A127,データ,16,0),品名,2)))</f>
        <v/>
      </c>
      <c r="H130" s="70" t="str">
        <f aca="false">IF(A127="",0,VLOOKUP(A127,データ,17,0))</f>
        <v/>
      </c>
      <c r="I130" s="70" t="str">
        <f aca="false">IF(A127="",0,VLOOKUP(A127,データ,18,0))</f>
        <v/>
      </c>
      <c r="J130" s="70" t="str">
        <f aca="false">H130*I130</f>
        <v/>
      </c>
      <c r="K130" s="48"/>
      <c r="L130" s="66"/>
    </row>
    <row r="131" customFormat="false" ht="13.5" hidden="false" customHeight="true" outlineLevel="0" collapsed="false">
      <c r="B131" s="67"/>
      <c r="C131" s="68"/>
      <c r="D131" s="69"/>
      <c r="E131" s="20" t="str">
        <f aca="false">IF(B129="","",VLOOKUP($A129,データ,2,0))</f>
        <v/>
      </c>
      <c r="F131" s="63" t="str">
        <f aca="false">IF(C129="","",VLOOKUP($A129,データ,2,0))</f>
        <v/>
      </c>
      <c r="G131" s="64" t="str">
        <f aca="false">IF(A127="","",IF(VLOOKUP(A127,データ,19,0)=0,"",VLOOKUP(VLOOKUP(A127,データ,19,0),品名,2)))</f>
        <v/>
      </c>
      <c r="H131" s="71" t="str">
        <f aca="false">IF(A127="",0,VLOOKUP(A127,データ,20,0))</f>
        <v/>
      </c>
      <c r="I131" s="72" t="str">
        <f aca="false">IF(A127="",0,VLOOKUP(A127,データ,21,0))</f>
        <v/>
      </c>
      <c r="J131" s="72" t="str">
        <f aca="false">H131*I131</f>
        <v/>
      </c>
      <c r="K131" s="48"/>
      <c r="L131" s="66"/>
    </row>
    <row r="132" customFormat="false" ht="13.5" hidden="false" customHeight="true" outlineLevel="0" collapsed="false">
      <c r="B132" s="67" t="str">
        <f aca="false">IF(I132&gt;=1,"k","")</f>
        <v>k</v>
      </c>
      <c r="C132" s="27"/>
      <c r="D132" s="73"/>
      <c r="E132" s="20" t="str">
        <f aca="false">IF(B130="","",VLOOKUP($A130,データ,2,0))</f>
        <v/>
      </c>
      <c r="F132" s="63" t="str">
        <f aca="false">IF(C130="","",VLOOKUP($A130,データ,2,0))</f>
        <v/>
      </c>
      <c r="G132" s="5" t="s">
        <v>38</v>
      </c>
      <c r="H132" s="5"/>
      <c r="I132" s="46" t="str">
        <f aca="false">SUM(I127:I131)</f>
        <v/>
      </c>
      <c r="J132" s="46" t="str">
        <f aca="false">SUM(J127:J131)</f>
        <v/>
      </c>
      <c r="K132" s="46" t="str">
        <f aca="false">IF(J132&lt;5000,J132,5000)</f>
        <v/>
      </c>
      <c r="L132" s="47" t="n">
        <f aca="false">+J132-K132</f>
        <v>0</v>
      </c>
    </row>
    <row r="133" customFormat="false" ht="13.5" hidden="false" customHeight="true" outlineLevel="0" collapsed="false">
      <c r="A133" s="1" t="str">
        <f aca="false">IF(B133&gt;=1,SMALL(順,B133),"")</f>
        <v/>
      </c>
      <c r="C133" s="77" t="s">
        <v>37</v>
      </c>
      <c r="D133" s="77"/>
      <c r="E133" s="77"/>
      <c r="F133" s="77"/>
      <c r="G133" s="77"/>
      <c r="H133" s="77"/>
      <c r="I133" s="77"/>
      <c r="J133" s="77"/>
      <c r="K133" s="75" t="n">
        <f aca="true">IF(K132&lt;1,"",SUMIF($B$8:INDIRECT("b"&amp;ROW()),"=k",$K$8:$K$707))</f>
        <v>0</v>
      </c>
      <c r="L133" s="76"/>
    </row>
    <row r="134" customFormat="false" ht="13.5" hidden="false" customHeight="true" outlineLevel="0" collapsed="false">
      <c r="A134" s="61" t="str">
        <f aca="false">IF(B134="","",SMALL(順,B134))</f>
        <v/>
      </c>
      <c r="B134" s="1" t="str">
        <f aca="false">IF(B127="","",IF(B127+1&gt;入力用!$W$8,"",B127+1))</f>
        <v/>
      </c>
      <c r="C134" s="23" t="str">
        <f aca="false">B134</f>
        <v/>
      </c>
      <c r="D134" s="62"/>
      <c r="E134" s="20" t="str">
        <f aca="false">IF($B134="","",VLOOKUP($A134,データ,5,0))</f>
        <v/>
      </c>
      <c r="F134" s="63" t="str">
        <f aca="false">IF($B134="","",VLOOKUP($A134,データ,6,0))</f>
        <v/>
      </c>
      <c r="G134" s="64" t="str">
        <f aca="false">IF(A134="","",IF(VLOOKUP(A134,データ,7,0)=0,"",VLOOKUP(VLOOKUP(A134,データ,7,0),品名,2)))</f>
        <v/>
      </c>
      <c r="H134" s="65" t="str">
        <f aca="false">IF(A134="",0,VLOOKUP(A134,データ,8,0))</f>
        <v/>
      </c>
      <c r="I134" s="65" t="str">
        <f aca="false">IF(A134="",0,VLOOKUP(A134,データ,9,0))</f>
        <v/>
      </c>
      <c r="J134" s="65" t="str">
        <f aca="false">H134*I134</f>
        <v/>
      </c>
      <c r="K134" s="48"/>
      <c r="L134" s="66"/>
    </row>
    <row r="135" customFormat="false" ht="13.5" hidden="false" customHeight="true" outlineLevel="0" collapsed="false">
      <c r="B135" s="67"/>
      <c r="C135" s="68"/>
      <c r="D135" s="69"/>
      <c r="E135" s="20" t="str">
        <f aca="false">IF(B133="","",VLOOKUP($A133,データ,2,0))</f>
        <v/>
      </c>
      <c r="F135" s="63" t="n">
        <f aca="false">IF(C133="","",VLOOKUP($A133,データ,2,0))</f>
        <v>1</v>
      </c>
      <c r="G135" s="64" t="str">
        <f aca="false">IF(A134="","",IF(VLOOKUP(A134,データ,10,0)=0,"",VLOOKUP(VLOOKUP(A134,データ,10,0),品名,2)))</f>
        <v/>
      </c>
      <c r="H135" s="70" t="str">
        <f aca="false">IF(A134="",0,VLOOKUP(A134,データ,11,0))</f>
        <v/>
      </c>
      <c r="I135" s="70" t="str">
        <f aca="false">IF(A134="",0,VLOOKUP(A134,データ,12,0))</f>
        <v/>
      </c>
      <c r="J135" s="70" t="str">
        <f aca="false">H135*I135</f>
        <v/>
      </c>
      <c r="K135" s="48"/>
      <c r="L135" s="66"/>
    </row>
    <row r="136" customFormat="false" ht="13.5" hidden="false" customHeight="true" outlineLevel="0" collapsed="false">
      <c r="B136" s="67"/>
      <c r="C136" s="68" t="str">
        <f aca="false">IF($B134="","",VLOOKUP($A134,データ,3,0))</f>
        <v/>
      </c>
      <c r="D136" s="69" t="str">
        <f aca="false">IF($B134="","",VLOOKUP($A134,データ,4,0))</f>
        <v/>
      </c>
      <c r="E136" s="20" t="str">
        <f aca="false">IF(B134="","",VLOOKUP($A134,データ,2,0))</f>
        <v/>
      </c>
      <c r="F136" s="63" t="str">
        <f aca="false">IF(C134="","",VLOOKUP($A134,データ,2,0))</f>
        <v/>
      </c>
      <c r="G136" s="64" t="str">
        <f aca="false">IF(A134="","",IF(VLOOKUP(A134,データ,13,0)=0,"",VLOOKUP(VLOOKUP(A134,データ,13,0),品名,2)))</f>
        <v/>
      </c>
      <c r="H136" s="70" t="str">
        <f aca="false">IF(A134="",0,VLOOKUP(A134,データ,14,0))</f>
        <v/>
      </c>
      <c r="I136" s="70" t="str">
        <f aca="false">IF(A134="",0,VLOOKUP(A134,データ,15,0))</f>
        <v/>
      </c>
      <c r="J136" s="70" t="str">
        <f aca="false">H136*I136</f>
        <v/>
      </c>
      <c r="K136" s="48"/>
      <c r="L136" s="66"/>
    </row>
    <row r="137" customFormat="false" ht="13.5" hidden="false" customHeight="true" outlineLevel="0" collapsed="false">
      <c r="B137" s="67"/>
      <c r="C137" s="68"/>
      <c r="D137" s="69"/>
      <c r="E137" s="20" t="str">
        <f aca="false">IF(B135="","",VLOOKUP($A135,データ,2,0))</f>
        <v/>
      </c>
      <c r="F137" s="63" t="str">
        <f aca="false">IF(C135="","",VLOOKUP($A135,データ,2,0))</f>
        <v/>
      </c>
      <c r="G137" s="64" t="str">
        <f aca="false">IF(A134="","",IF(VLOOKUP(A134,データ,16,0)=0,"",VLOOKUP(VLOOKUP(A134,データ,16,0),品名,2)))</f>
        <v/>
      </c>
      <c r="H137" s="70" t="str">
        <f aca="false">IF(A134="",0,VLOOKUP(A134,データ,17,0))</f>
        <v/>
      </c>
      <c r="I137" s="70" t="str">
        <f aca="false">IF(A134="",0,VLOOKUP(A134,データ,18,0))</f>
        <v/>
      </c>
      <c r="J137" s="70" t="str">
        <f aca="false">H137*I137</f>
        <v/>
      </c>
      <c r="K137" s="48"/>
      <c r="L137" s="66"/>
    </row>
    <row r="138" customFormat="false" ht="13.5" hidden="false" customHeight="true" outlineLevel="0" collapsed="false">
      <c r="B138" s="67"/>
      <c r="C138" s="68"/>
      <c r="D138" s="69"/>
      <c r="E138" s="20" t="str">
        <f aca="false">IF(B136="","",VLOOKUP($A136,データ,2,0))</f>
        <v/>
      </c>
      <c r="F138" s="63" t="str">
        <f aca="false">IF(C136="","",VLOOKUP($A136,データ,2,0))</f>
        <v/>
      </c>
      <c r="G138" s="64" t="str">
        <f aca="false">IF(A134="","",IF(VLOOKUP(A134,データ,19,0)=0,"",VLOOKUP(VLOOKUP(A134,データ,19,0),品名,2)))</f>
        <v/>
      </c>
      <c r="H138" s="71" t="str">
        <f aca="false">IF(A134="",0,VLOOKUP(A134,データ,20,0))</f>
        <v/>
      </c>
      <c r="I138" s="72" t="str">
        <f aca="false">IF(A134="",0,VLOOKUP(A134,データ,21,0))</f>
        <v/>
      </c>
      <c r="J138" s="72" t="str">
        <f aca="false">H138*I138</f>
        <v/>
      </c>
      <c r="K138" s="48"/>
      <c r="L138" s="66"/>
    </row>
    <row r="139" customFormat="false" ht="13.5" hidden="false" customHeight="true" outlineLevel="0" collapsed="false">
      <c r="B139" s="67" t="str">
        <f aca="false">IF(I139&gt;=1,"k","")</f>
        <v>k</v>
      </c>
      <c r="C139" s="27"/>
      <c r="D139" s="73"/>
      <c r="E139" s="20" t="str">
        <f aca="false">IF(B137="","",VLOOKUP($A137,データ,2,0))</f>
        <v/>
      </c>
      <c r="F139" s="63" t="str">
        <f aca="false">IF(C137="","",VLOOKUP($A137,データ,2,0))</f>
        <v/>
      </c>
      <c r="G139" s="5" t="s">
        <v>38</v>
      </c>
      <c r="H139" s="5"/>
      <c r="I139" s="46" t="str">
        <f aca="false">SUM(I134:I138)</f>
        <v/>
      </c>
      <c r="J139" s="46" t="str">
        <f aca="false">SUM(J134:J138)</f>
        <v/>
      </c>
      <c r="K139" s="46" t="str">
        <f aca="false">IF(J139&lt;5000,J139,5000)</f>
        <v/>
      </c>
      <c r="L139" s="47" t="n">
        <f aca="false">+J139-K139</f>
        <v>0</v>
      </c>
    </row>
    <row r="140" customFormat="false" ht="13.5" hidden="false" customHeight="true" outlineLevel="0" collapsed="false">
      <c r="A140" s="1" t="str">
        <f aca="false">IF(B140&gt;=1,SMALL(順,B140),"")</f>
        <v/>
      </c>
      <c r="C140" s="77" t="s">
        <v>37</v>
      </c>
      <c r="D140" s="77"/>
      <c r="E140" s="77"/>
      <c r="F140" s="77"/>
      <c r="G140" s="77"/>
      <c r="H140" s="77"/>
      <c r="I140" s="77"/>
      <c r="J140" s="77"/>
      <c r="K140" s="75" t="n">
        <f aca="true">IF(K139&lt;1,"",SUMIF($B$8:INDIRECT("b"&amp;ROW()),"=k",$K$8:$K$707))</f>
        <v>0</v>
      </c>
      <c r="L140" s="76"/>
    </row>
    <row r="141" customFormat="false" ht="13.5" hidden="false" customHeight="true" outlineLevel="0" collapsed="false">
      <c r="A141" s="61" t="str">
        <f aca="false">IF(B141="","",SMALL(順,B141))</f>
        <v/>
      </c>
      <c r="B141" s="1" t="str">
        <f aca="false">IF(B134="","",IF(B134+1&gt;入力用!$W$8,"",B134+1))</f>
        <v/>
      </c>
      <c r="C141" s="23" t="str">
        <f aca="false">B141</f>
        <v/>
      </c>
      <c r="D141" s="62"/>
      <c r="E141" s="20" t="str">
        <f aca="false">IF($B141="","",VLOOKUP($A141,データ,5,0))</f>
        <v/>
      </c>
      <c r="F141" s="63" t="str">
        <f aca="false">IF($B141="","",VLOOKUP($A141,データ,6,0))</f>
        <v/>
      </c>
      <c r="G141" s="64" t="str">
        <f aca="false">IF(A141="","",IF(VLOOKUP(A141,データ,7,0)=0,"",VLOOKUP(VLOOKUP(A141,データ,7,0),品名,2)))</f>
        <v/>
      </c>
      <c r="H141" s="65" t="str">
        <f aca="false">IF(A141="",0,VLOOKUP(A141,データ,8,0))</f>
        <v/>
      </c>
      <c r="I141" s="65" t="str">
        <f aca="false">IF(A141="",0,VLOOKUP(A141,データ,9,0))</f>
        <v/>
      </c>
      <c r="J141" s="65" t="str">
        <f aca="false">H141*I141</f>
        <v/>
      </c>
      <c r="K141" s="48"/>
      <c r="L141" s="66"/>
    </row>
    <row r="142" customFormat="false" ht="13.5" hidden="false" customHeight="true" outlineLevel="0" collapsed="false">
      <c r="B142" s="67"/>
      <c r="C142" s="68"/>
      <c r="D142" s="69"/>
      <c r="E142" s="20" t="str">
        <f aca="false">IF(B140="","",VLOOKUP($A140,データ,2,0))</f>
        <v/>
      </c>
      <c r="F142" s="63" t="n">
        <f aca="false">IF(C140="","",VLOOKUP($A140,データ,2,0))</f>
        <v>1</v>
      </c>
      <c r="G142" s="64" t="str">
        <f aca="false">IF(A141="","",IF(VLOOKUP(A141,データ,10,0)=0,"",VLOOKUP(VLOOKUP(A141,データ,10,0),品名,2)))</f>
        <v/>
      </c>
      <c r="H142" s="70" t="str">
        <f aca="false">IF(A141="",0,VLOOKUP(A141,データ,11,0))</f>
        <v/>
      </c>
      <c r="I142" s="70" t="str">
        <f aca="false">IF(A141="",0,VLOOKUP(A141,データ,12,0))</f>
        <v/>
      </c>
      <c r="J142" s="70" t="str">
        <f aca="false">H142*I142</f>
        <v/>
      </c>
      <c r="K142" s="48"/>
      <c r="L142" s="66"/>
    </row>
    <row r="143" customFormat="false" ht="13.5" hidden="false" customHeight="true" outlineLevel="0" collapsed="false">
      <c r="B143" s="67"/>
      <c r="C143" s="68" t="str">
        <f aca="false">IF($B141="","",VLOOKUP($A141,データ,3,0))</f>
        <v/>
      </c>
      <c r="D143" s="69" t="str">
        <f aca="false">IF($B141="","",VLOOKUP($A141,データ,4,0))</f>
        <v/>
      </c>
      <c r="E143" s="20" t="str">
        <f aca="false">IF(B141="","",VLOOKUP($A141,データ,2,0))</f>
        <v/>
      </c>
      <c r="F143" s="63" t="str">
        <f aca="false">IF(C141="","",VLOOKUP($A141,データ,2,0))</f>
        <v/>
      </c>
      <c r="G143" s="64" t="str">
        <f aca="false">IF(A141="","",IF(VLOOKUP(A141,データ,13,0)=0,"",VLOOKUP(VLOOKUP(A141,データ,13,0),品名,2)))</f>
        <v/>
      </c>
      <c r="H143" s="70" t="str">
        <f aca="false">IF(A141="",0,VLOOKUP(A141,データ,14,0))</f>
        <v/>
      </c>
      <c r="I143" s="70" t="str">
        <f aca="false">IF(A141="",0,VLOOKUP(A141,データ,15,0))</f>
        <v/>
      </c>
      <c r="J143" s="70" t="str">
        <f aca="false">H143*I143</f>
        <v/>
      </c>
      <c r="K143" s="48"/>
      <c r="L143" s="66"/>
    </row>
    <row r="144" customFormat="false" ht="13.5" hidden="false" customHeight="true" outlineLevel="0" collapsed="false">
      <c r="B144" s="67"/>
      <c r="C144" s="68"/>
      <c r="D144" s="69"/>
      <c r="E144" s="20" t="str">
        <f aca="false">IF(B142="","",VLOOKUP($A142,データ,2,0))</f>
        <v/>
      </c>
      <c r="F144" s="63" t="str">
        <f aca="false">IF(C142="","",VLOOKUP($A142,データ,2,0))</f>
        <v/>
      </c>
      <c r="G144" s="64" t="str">
        <f aca="false">IF(A141="","",IF(VLOOKUP(A141,データ,16,0)=0,"",VLOOKUP(VLOOKUP(A141,データ,16,0),品名,2)))</f>
        <v/>
      </c>
      <c r="H144" s="70" t="str">
        <f aca="false">IF(A141="",0,VLOOKUP(A141,データ,17,0))</f>
        <v/>
      </c>
      <c r="I144" s="70" t="str">
        <f aca="false">IF(A141="",0,VLOOKUP(A141,データ,18,0))</f>
        <v/>
      </c>
      <c r="J144" s="70" t="str">
        <f aca="false">H144*I144</f>
        <v/>
      </c>
      <c r="K144" s="48"/>
      <c r="L144" s="66"/>
    </row>
    <row r="145" customFormat="false" ht="13.5" hidden="false" customHeight="true" outlineLevel="0" collapsed="false">
      <c r="B145" s="67"/>
      <c r="C145" s="68"/>
      <c r="D145" s="69"/>
      <c r="E145" s="20" t="str">
        <f aca="false">IF(B143="","",VLOOKUP($A143,データ,2,0))</f>
        <v/>
      </c>
      <c r="F145" s="63" t="str">
        <f aca="false">IF(C143="","",VLOOKUP($A143,データ,2,0))</f>
        <v/>
      </c>
      <c r="G145" s="64" t="str">
        <f aca="false">IF(A141="","",IF(VLOOKUP(A141,データ,19,0)=0,"",VLOOKUP(VLOOKUP(A141,データ,19,0),品名,2)))</f>
        <v/>
      </c>
      <c r="H145" s="71" t="str">
        <f aca="false">IF(A141="",0,VLOOKUP(A141,データ,20,0))</f>
        <v/>
      </c>
      <c r="I145" s="72" t="str">
        <f aca="false">IF(A141="",0,VLOOKUP(A141,データ,21,0))</f>
        <v/>
      </c>
      <c r="J145" s="72" t="str">
        <f aca="false">H145*I145</f>
        <v/>
      </c>
      <c r="K145" s="48"/>
      <c r="L145" s="66"/>
    </row>
    <row r="146" customFormat="false" ht="13.5" hidden="false" customHeight="true" outlineLevel="0" collapsed="false">
      <c r="B146" s="67" t="str">
        <f aca="false">IF(I146&gt;=1,"k","")</f>
        <v>k</v>
      </c>
      <c r="C146" s="27"/>
      <c r="D146" s="73"/>
      <c r="E146" s="20" t="str">
        <f aca="false">IF(B144="","",VLOOKUP($A144,データ,2,0))</f>
        <v/>
      </c>
      <c r="F146" s="63" t="str">
        <f aca="false">IF(C144="","",VLOOKUP($A144,データ,2,0))</f>
        <v/>
      </c>
      <c r="G146" s="5" t="s">
        <v>38</v>
      </c>
      <c r="H146" s="5"/>
      <c r="I146" s="46" t="str">
        <f aca="false">SUM(I141:I145)</f>
        <v/>
      </c>
      <c r="J146" s="46" t="str">
        <f aca="false">SUM(J141:J145)</f>
        <v/>
      </c>
      <c r="K146" s="46" t="str">
        <f aca="false">IF(J146&lt;5000,J146,5000)</f>
        <v/>
      </c>
      <c r="L146" s="47" t="n">
        <f aca="false">+J146-K146</f>
        <v>0</v>
      </c>
    </row>
    <row r="147" customFormat="false" ht="13.5" hidden="false" customHeight="true" outlineLevel="0" collapsed="false">
      <c r="A147" s="1" t="str">
        <f aca="false">IF(B147&gt;=1,SMALL(順,B147),"")</f>
        <v/>
      </c>
      <c r="C147" s="77" t="s">
        <v>37</v>
      </c>
      <c r="D147" s="77"/>
      <c r="E147" s="77"/>
      <c r="F147" s="77"/>
      <c r="G147" s="77"/>
      <c r="H147" s="77"/>
      <c r="I147" s="77"/>
      <c r="J147" s="77"/>
      <c r="K147" s="75" t="n">
        <f aca="true">IF(K146&lt;1,"",SUMIF($B$8:INDIRECT("b"&amp;ROW()),"=k",$K$8:$K$707))</f>
        <v>0</v>
      </c>
      <c r="L147" s="76"/>
    </row>
    <row r="148" customFormat="false" ht="13.5" hidden="false" customHeight="true" outlineLevel="0" collapsed="false">
      <c r="A148" s="61" t="str">
        <f aca="false">IF(B148="","",SMALL(順,B148))</f>
        <v/>
      </c>
      <c r="B148" s="1" t="str">
        <f aca="false">IF(B141="","",IF(B141+1&gt;入力用!$W$8,"",B141+1))</f>
        <v/>
      </c>
      <c r="C148" s="23" t="str">
        <f aca="false">B148</f>
        <v/>
      </c>
      <c r="D148" s="62"/>
      <c r="E148" s="20" t="str">
        <f aca="false">IF($B148="","",VLOOKUP($A148,データ,5,0))</f>
        <v/>
      </c>
      <c r="F148" s="63" t="str">
        <f aca="false">IF($B148="","",VLOOKUP($A148,データ,6,0))</f>
        <v/>
      </c>
      <c r="G148" s="64" t="str">
        <f aca="false">IF(A148="","",IF(VLOOKUP(A148,データ,7,0)=0,"",VLOOKUP(VLOOKUP(A148,データ,7,0),品名,2)))</f>
        <v/>
      </c>
      <c r="H148" s="65" t="str">
        <f aca="false">IF(A148="",0,VLOOKUP(A148,データ,8,0))</f>
        <v/>
      </c>
      <c r="I148" s="65" t="str">
        <f aca="false">IF(A148="",0,VLOOKUP(A148,データ,9,0))</f>
        <v/>
      </c>
      <c r="J148" s="65" t="str">
        <f aca="false">H148*I148</f>
        <v/>
      </c>
      <c r="K148" s="48"/>
      <c r="L148" s="66"/>
    </row>
    <row r="149" customFormat="false" ht="13.5" hidden="false" customHeight="true" outlineLevel="0" collapsed="false">
      <c r="B149" s="67"/>
      <c r="C149" s="68"/>
      <c r="D149" s="69"/>
      <c r="E149" s="20" t="str">
        <f aca="false">IF(B147="","",VLOOKUP($A147,データ,2,0))</f>
        <v/>
      </c>
      <c r="F149" s="63" t="n">
        <f aca="false">IF(C147="","",VLOOKUP($A147,データ,2,0))</f>
        <v>1</v>
      </c>
      <c r="G149" s="64" t="str">
        <f aca="false">IF(A148="","",IF(VLOOKUP(A148,データ,10,0)=0,"",VLOOKUP(VLOOKUP(A148,データ,10,0),品名,2)))</f>
        <v/>
      </c>
      <c r="H149" s="70" t="str">
        <f aca="false">IF(A148="",0,VLOOKUP(A148,データ,11,0))</f>
        <v/>
      </c>
      <c r="I149" s="70" t="str">
        <f aca="false">IF(A148="",0,VLOOKUP(A148,データ,12,0))</f>
        <v/>
      </c>
      <c r="J149" s="70" t="str">
        <f aca="false">H149*I149</f>
        <v/>
      </c>
      <c r="K149" s="48"/>
      <c r="L149" s="66"/>
    </row>
    <row r="150" customFormat="false" ht="13.5" hidden="false" customHeight="true" outlineLevel="0" collapsed="false">
      <c r="B150" s="67"/>
      <c r="C150" s="68" t="str">
        <f aca="false">IF($B148="","",VLOOKUP($A148,データ,3,0))</f>
        <v/>
      </c>
      <c r="D150" s="69" t="str">
        <f aca="false">IF($B148="","",VLOOKUP($A148,データ,4,0))</f>
        <v/>
      </c>
      <c r="E150" s="20" t="str">
        <f aca="false">IF(B148="","",VLOOKUP($A148,データ,2,0))</f>
        <v/>
      </c>
      <c r="F150" s="63" t="str">
        <f aca="false">IF(C148="","",VLOOKUP($A148,データ,2,0))</f>
        <v/>
      </c>
      <c r="G150" s="64" t="str">
        <f aca="false">IF(A148="","",IF(VLOOKUP(A148,データ,13,0)=0,"",VLOOKUP(VLOOKUP(A148,データ,13,0),品名,2)))</f>
        <v/>
      </c>
      <c r="H150" s="70" t="str">
        <f aca="false">IF(A148="",0,VLOOKUP(A148,データ,14,0))</f>
        <v/>
      </c>
      <c r="I150" s="70" t="str">
        <f aca="false">IF(A148="",0,VLOOKUP(A148,データ,15,0))</f>
        <v/>
      </c>
      <c r="J150" s="70" t="str">
        <f aca="false">H150*I150</f>
        <v/>
      </c>
      <c r="K150" s="48"/>
      <c r="L150" s="66"/>
    </row>
    <row r="151" customFormat="false" ht="13.5" hidden="false" customHeight="true" outlineLevel="0" collapsed="false">
      <c r="B151" s="67"/>
      <c r="C151" s="68"/>
      <c r="D151" s="69"/>
      <c r="E151" s="20" t="str">
        <f aca="false">IF(B149="","",VLOOKUP($A149,データ,2,0))</f>
        <v/>
      </c>
      <c r="F151" s="63" t="str">
        <f aca="false">IF(C149="","",VLOOKUP($A149,データ,2,0))</f>
        <v/>
      </c>
      <c r="G151" s="64" t="str">
        <f aca="false">IF(A148="","",IF(VLOOKUP(A148,データ,16,0)=0,"",VLOOKUP(VLOOKUP(A148,データ,16,0),品名,2)))</f>
        <v/>
      </c>
      <c r="H151" s="70" t="str">
        <f aca="false">IF(A148="",0,VLOOKUP(A148,データ,17,0))</f>
        <v/>
      </c>
      <c r="I151" s="70" t="str">
        <f aca="false">IF(A148="",0,VLOOKUP(A148,データ,18,0))</f>
        <v/>
      </c>
      <c r="J151" s="70" t="str">
        <f aca="false">H151*I151</f>
        <v/>
      </c>
      <c r="K151" s="48"/>
      <c r="L151" s="66"/>
    </row>
    <row r="152" customFormat="false" ht="13.5" hidden="false" customHeight="true" outlineLevel="0" collapsed="false">
      <c r="B152" s="67"/>
      <c r="C152" s="68"/>
      <c r="D152" s="69"/>
      <c r="E152" s="20" t="str">
        <f aca="false">IF(B150="","",VLOOKUP($A150,データ,2,0))</f>
        <v/>
      </c>
      <c r="F152" s="63" t="str">
        <f aca="false">IF(C150="","",VLOOKUP($A150,データ,2,0))</f>
        <v/>
      </c>
      <c r="G152" s="64" t="str">
        <f aca="false">IF(A148="","",IF(VLOOKUP(A148,データ,19,0)=0,"",VLOOKUP(VLOOKUP(A148,データ,19,0),品名,2)))</f>
        <v/>
      </c>
      <c r="H152" s="71" t="str">
        <f aca="false">IF(A148="",0,VLOOKUP(A148,データ,20,0))</f>
        <v/>
      </c>
      <c r="I152" s="72" t="str">
        <f aca="false">IF(A148="",0,VLOOKUP(A148,データ,21,0))</f>
        <v/>
      </c>
      <c r="J152" s="72" t="str">
        <f aca="false">H152*I152</f>
        <v/>
      </c>
      <c r="K152" s="48"/>
      <c r="L152" s="66"/>
    </row>
    <row r="153" customFormat="false" ht="13.5" hidden="false" customHeight="true" outlineLevel="0" collapsed="false">
      <c r="B153" s="67" t="str">
        <f aca="false">IF(I153&gt;=1,"k","")</f>
        <v>k</v>
      </c>
      <c r="C153" s="27"/>
      <c r="D153" s="73"/>
      <c r="E153" s="20" t="str">
        <f aca="false">IF(B151="","",VLOOKUP($A151,データ,2,0))</f>
        <v/>
      </c>
      <c r="F153" s="63" t="str">
        <f aca="false">IF(C151="","",VLOOKUP($A151,データ,2,0))</f>
        <v/>
      </c>
      <c r="G153" s="5" t="s">
        <v>38</v>
      </c>
      <c r="H153" s="5"/>
      <c r="I153" s="46" t="str">
        <f aca="false">SUM(I148:I152)</f>
        <v/>
      </c>
      <c r="J153" s="46" t="str">
        <f aca="false">SUM(J148:J152)</f>
        <v/>
      </c>
      <c r="K153" s="46" t="str">
        <f aca="false">IF(J153&lt;5000,J153,5000)</f>
        <v/>
      </c>
      <c r="L153" s="47" t="n">
        <f aca="false">+J153-K153</f>
        <v>0</v>
      </c>
    </row>
    <row r="154" customFormat="false" ht="13.5" hidden="false" customHeight="true" outlineLevel="0" collapsed="false">
      <c r="A154" s="1" t="str">
        <f aca="false">IF(B154&gt;=1,SMALL(順,B154),"")</f>
        <v/>
      </c>
      <c r="C154" s="77" t="s">
        <v>37</v>
      </c>
      <c r="D154" s="77"/>
      <c r="E154" s="77"/>
      <c r="F154" s="77"/>
      <c r="G154" s="77"/>
      <c r="H154" s="77"/>
      <c r="I154" s="77"/>
      <c r="J154" s="77"/>
      <c r="K154" s="75" t="n">
        <f aca="true">IF(K153&lt;1,"",SUMIF($B$8:INDIRECT("b"&amp;ROW()),"=k",$K$8:$K$707))</f>
        <v>0</v>
      </c>
      <c r="L154" s="76"/>
    </row>
    <row r="155" customFormat="false" ht="13.5" hidden="false" customHeight="true" outlineLevel="0" collapsed="false">
      <c r="A155" s="61" t="str">
        <f aca="false">IF(B155="","",SMALL(順,B155))</f>
        <v/>
      </c>
      <c r="B155" s="1" t="str">
        <f aca="false">IF(B148="","",IF(B148+1&gt;入力用!$W$8,"",B148+1))</f>
        <v/>
      </c>
      <c r="C155" s="23" t="str">
        <f aca="false">B155</f>
        <v/>
      </c>
      <c r="D155" s="62"/>
      <c r="E155" s="20" t="str">
        <f aca="false">IF($B155="","",VLOOKUP($A155,データ,5,0))</f>
        <v/>
      </c>
      <c r="F155" s="63" t="str">
        <f aca="false">IF($B155="","",VLOOKUP($A155,データ,6,0))</f>
        <v/>
      </c>
      <c r="G155" s="64" t="str">
        <f aca="false">IF(A155="","",IF(VLOOKUP(A155,データ,7,0)=0,"",VLOOKUP(VLOOKUP(A155,データ,7,0),品名,2)))</f>
        <v/>
      </c>
      <c r="H155" s="65" t="str">
        <f aca="false">IF(A155="",0,VLOOKUP(A155,データ,8,0))</f>
        <v/>
      </c>
      <c r="I155" s="65" t="str">
        <f aca="false">IF(A155="",0,VLOOKUP(A155,データ,9,0))</f>
        <v/>
      </c>
      <c r="J155" s="65" t="str">
        <f aca="false">H155*I155</f>
        <v/>
      </c>
      <c r="K155" s="48"/>
      <c r="L155" s="66"/>
    </row>
    <row r="156" customFormat="false" ht="13.5" hidden="false" customHeight="true" outlineLevel="0" collapsed="false">
      <c r="B156" s="67"/>
      <c r="C156" s="68"/>
      <c r="D156" s="69"/>
      <c r="E156" s="20" t="str">
        <f aca="false">IF(B154="","",VLOOKUP($A154,データ,2,0))</f>
        <v/>
      </c>
      <c r="F156" s="63" t="n">
        <f aca="false">IF(C154="","",VLOOKUP($A154,データ,2,0))</f>
        <v>1</v>
      </c>
      <c r="G156" s="64" t="str">
        <f aca="false">IF(A155="","",IF(VLOOKUP(A155,データ,10,0)=0,"",VLOOKUP(VLOOKUP(A155,データ,10,0),品名,2)))</f>
        <v/>
      </c>
      <c r="H156" s="70" t="str">
        <f aca="false">IF(A155="",0,VLOOKUP(A155,データ,11,0))</f>
        <v/>
      </c>
      <c r="I156" s="70" t="str">
        <f aca="false">IF(A155="",0,VLOOKUP(A155,データ,12,0))</f>
        <v/>
      </c>
      <c r="J156" s="70" t="str">
        <f aca="false">H156*I156</f>
        <v/>
      </c>
      <c r="K156" s="48"/>
      <c r="L156" s="66"/>
    </row>
    <row r="157" customFormat="false" ht="13.5" hidden="false" customHeight="true" outlineLevel="0" collapsed="false">
      <c r="B157" s="67"/>
      <c r="C157" s="68" t="str">
        <f aca="false">IF($B155="","",VLOOKUP($A155,データ,3,0))</f>
        <v/>
      </c>
      <c r="D157" s="69" t="str">
        <f aca="false">IF($B155="","",VLOOKUP($A155,データ,4,0))</f>
        <v/>
      </c>
      <c r="E157" s="20" t="str">
        <f aca="false">IF(B155="","",VLOOKUP($A155,データ,2,0))</f>
        <v/>
      </c>
      <c r="F157" s="63" t="str">
        <f aca="false">IF(C155="","",VLOOKUP($A155,データ,2,0))</f>
        <v/>
      </c>
      <c r="G157" s="64" t="str">
        <f aca="false">IF(A155="","",IF(VLOOKUP(A155,データ,13,0)=0,"",VLOOKUP(VLOOKUP(A155,データ,13,0),品名,2)))</f>
        <v/>
      </c>
      <c r="H157" s="70" t="str">
        <f aca="false">IF(A155="",0,VLOOKUP(A155,データ,14,0))</f>
        <v/>
      </c>
      <c r="I157" s="70" t="str">
        <f aca="false">IF(A155="",0,VLOOKUP(A155,データ,15,0))</f>
        <v/>
      </c>
      <c r="J157" s="70" t="str">
        <f aca="false">H157*I157</f>
        <v/>
      </c>
      <c r="K157" s="48"/>
      <c r="L157" s="66"/>
    </row>
    <row r="158" customFormat="false" ht="13.5" hidden="false" customHeight="true" outlineLevel="0" collapsed="false">
      <c r="B158" s="67"/>
      <c r="C158" s="68"/>
      <c r="D158" s="69"/>
      <c r="E158" s="20" t="str">
        <f aca="false">IF(B156="","",VLOOKUP($A156,データ,2,0))</f>
        <v/>
      </c>
      <c r="F158" s="63" t="str">
        <f aca="false">IF(C156="","",VLOOKUP($A156,データ,2,0))</f>
        <v/>
      </c>
      <c r="G158" s="64" t="str">
        <f aca="false">IF(A155="","",IF(VLOOKUP(A155,データ,16,0)=0,"",VLOOKUP(VLOOKUP(A155,データ,16,0),品名,2)))</f>
        <v/>
      </c>
      <c r="H158" s="70" t="str">
        <f aca="false">IF(A155="",0,VLOOKUP(A155,データ,17,0))</f>
        <v/>
      </c>
      <c r="I158" s="70" t="str">
        <f aca="false">IF(A155="",0,VLOOKUP(A155,データ,18,0))</f>
        <v/>
      </c>
      <c r="J158" s="70" t="str">
        <f aca="false">H158*I158</f>
        <v/>
      </c>
      <c r="K158" s="48"/>
      <c r="L158" s="66"/>
    </row>
    <row r="159" customFormat="false" ht="13.5" hidden="false" customHeight="true" outlineLevel="0" collapsed="false">
      <c r="B159" s="67"/>
      <c r="C159" s="68"/>
      <c r="D159" s="69"/>
      <c r="E159" s="20" t="str">
        <f aca="false">IF(B157="","",VLOOKUP($A157,データ,2,0))</f>
        <v/>
      </c>
      <c r="F159" s="63" t="str">
        <f aca="false">IF(C157="","",VLOOKUP($A157,データ,2,0))</f>
        <v/>
      </c>
      <c r="G159" s="64" t="str">
        <f aca="false">IF(A155="","",IF(VLOOKUP(A155,データ,19,0)=0,"",VLOOKUP(VLOOKUP(A155,データ,19,0),品名,2)))</f>
        <v/>
      </c>
      <c r="H159" s="71" t="str">
        <f aca="false">IF(A155="",0,VLOOKUP(A155,データ,20,0))</f>
        <v/>
      </c>
      <c r="I159" s="72" t="str">
        <f aca="false">IF(A155="",0,VLOOKUP(A155,データ,21,0))</f>
        <v/>
      </c>
      <c r="J159" s="72" t="str">
        <f aca="false">H159*I159</f>
        <v/>
      </c>
      <c r="K159" s="48"/>
      <c r="L159" s="66"/>
    </row>
    <row r="160" customFormat="false" ht="13.5" hidden="false" customHeight="true" outlineLevel="0" collapsed="false">
      <c r="B160" s="67" t="str">
        <f aca="false">IF(I160&gt;=1,"k","")</f>
        <v>k</v>
      </c>
      <c r="C160" s="27"/>
      <c r="D160" s="73"/>
      <c r="E160" s="20" t="str">
        <f aca="false">IF(B158="","",VLOOKUP($A158,データ,2,0))</f>
        <v/>
      </c>
      <c r="F160" s="63" t="str">
        <f aca="false">IF(C158="","",VLOOKUP($A158,データ,2,0))</f>
        <v/>
      </c>
      <c r="G160" s="5" t="s">
        <v>38</v>
      </c>
      <c r="H160" s="5"/>
      <c r="I160" s="46" t="str">
        <f aca="false">SUM(I155:I159)</f>
        <v/>
      </c>
      <c r="J160" s="46" t="str">
        <f aca="false">SUM(J155:J159)</f>
        <v/>
      </c>
      <c r="K160" s="46" t="str">
        <f aca="false">IF(J160&lt;5000,J160,5000)</f>
        <v/>
      </c>
      <c r="L160" s="47" t="n">
        <f aca="false">+J160-K160</f>
        <v>0</v>
      </c>
    </row>
    <row r="161" customFormat="false" ht="13.5" hidden="false" customHeight="true" outlineLevel="0" collapsed="false">
      <c r="A161" s="1" t="str">
        <f aca="false">IF(B161&gt;=1,SMALL(順,B161),"")</f>
        <v/>
      </c>
      <c r="C161" s="77" t="s">
        <v>37</v>
      </c>
      <c r="D161" s="77"/>
      <c r="E161" s="77"/>
      <c r="F161" s="77"/>
      <c r="G161" s="77"/>
      <c r="H161" s="77"/>
      <c r="I161" s="77"/>
      <c r="J161" s="77"/>
      <c r="K161" s="75" t="n">
        <f aca="true">IF(K160&lt;1,"",SUMIF($B$8:INDIRECT("b"&amp;ROW()),"=k",$K$8:$K$707))</f>
        <v>0</v>
      </c>
      <c r="L161" s="76"/>
    </row>
    <row r="162" customFormat="false" ht="13.5" hidden="false" customHeight="true" outlineLevel="0" collapsed="false">
      <c r="A162" s="61" t="str">
        <f aca="false">IF(B162="","",SMALL(順,B162))</f>
        <v/>
      </c>
      <c r="B162" s="1" t="str">
        <f aca="false">IF(B155="","",IF(B155+1&gt;入力用!$W$8,"",B155+1))</f>
        <v/>
      </c>
      <c r="C162" s="23" t="str">
        <f aca="false">B162</f>
        <v/>
      </c>
      <c r="D162" s="62"/>
      <c r="E162" s="20" t="str">
        <f aca="false">IF($B162="","",VLOOKUP($A162,データ,5,0))</f>
        <v/>
      </c>
      <c r="F162" s="63" t="str">
        <f aca="false">IF($B162="","",VLOOKUP($A162,データ,6,0))</f>
        <v/>
      </c>
      <c r="G162" s="64" t="str">
        <f aca="false">IF(A162="","",IF(VLOOKUP(A162,データ,7,0)=0,"",VLOOKUP(VLOOKUP(A162,データ,7,0),品名,2)))</f>
        <v/>
      </c>
      <c r="H162" s="65" t="str">
        <f aca="false">IF(A162="",0,VLOOKUP(A162,データ,8,0))</f>
        <v/>
      </c>
      <c r="I162" s="65" t="str">
        <f aca="false">IF(A162="",0,VLOOKUP(A162,データ,9,0))</f>
        <v/>
      </c>
      <c r="J162" s="65" t="str">
        <f aca="false">H162*I162</f>
        <v/>
      </c>
      <c r="K162" s="48"/>
      <c r="L162" s="66"/>
    </row>
    <row r="163" customFormat="false" ht="13.5" hidden="false" customHeight="true" outlineLevel="0" collapsed="false">
      <c r="B163" s="67"/>
      <c r="C163" s="68"/>
      <c r="D163" s="69"/>
      <c r="E163" s="20" t="str">
        <f aca="false">IF(B161="","",VLOOKUP($A161,データ,2,0))</f>
        <v/>
      </c>
      <c r="F163" s="63" t="n">
        <f aca="false">IF(C161="","",VLOOKUP($A161,データ,2,0))</f>
        <v>1</v>
      </c>
      <c r="G163" s="64" t="str">
        <f aca="false">IF(A162="","",IF(VLOOKUP(A162,データ,10,0)=0,"",VLOOKUP(VLOOKUP(A162,データ,10,0),品名,2)))</f>
        <v/>
      </c>
      <c r="H163" s="70" t="str">
        <f aca="false">IF(A162="",0,VLOOKUP(A162,データ,11,0))</f>
        <v/>
      </c>
      <c r="I163" s="70" t="str">
        <f aca="false">IF(A162="",0,VLOOKUP(A162,データ,12,0))</f>
        <v/>
      </c>
      <c r="J163" s="70" t="str">
        <f aca="false">H163*I163</f>
        <v/>
      </c>
      <c r="K163" s="48"/>
      <c r="L163" s="66"/>
    </row>
    <row r="164" customFormat="false" ht="13.5" hidden="false" customHeight="true" outlineLevel="0" collapsed="false">
      <c r="B164" s="67"/>
      <c r="C164" s="68" t="str">
        <f aca="false">IF($B162="","",VLOOKUP($A162,データ,3,0))</f>
        <v/>
      </c>
      <c r="D164" s="69" t="str">
        <f aca="false">IF($B162="","",VLOOKUP($A162,データ,4,0))</f>
        <v/>
      </c>
      <c r="E164" s="20" t="str">
        <f aca="false">IF(B162="","",VLOOKUP($A162,データ,2,0))</f>
        <v/>
      </c>
      <c r="F164" s="63" t="str">
        <f aca="false">IF(C162="","",VLOOKUP($A162,データ,2,0))</f>
        <v/>
      </c>
      <c r="G164" s="64" t="str">
        <f aca="false">IF(A162="","",IF(VLOOKUP(A162,データ,13,0)=0,"",VLOOKUP(VLOOKUP(A162,データ,13,0),品名,2)))</f>
        <v/>
      </c>
      <c r="H164" s="70" t="str">
        <f aca="false">IF(A162="",0,VLOOKUP(A162,データ,14,0))</f>
        <v/>
      </c>
      <c r="I164" s="70" t="str">
        <f aca="false">IF(A162="",0,VLOOKUP(A162,データ,15,0))</f>
        <v/>
      </c>
      <c r="J164" s="70" t="str">
        <f aca="false">H164*I164</f>
        <v/>
      </c>
      <c r="K164" s="48"/>
      <c r="L164" s="66"/>
    </row>
    <row r="165" customFormat="false" ht="13.5" hidden="false" customHeight="true" outlineLevel="0" collapsed="false">
      <c r="B165" s="67"/>
      <c r="C165" s="68"/>
      <c r="D165" s="69"/>
      <c r="E165" s="20" t="str">
        <f aca="false">IF(B163="","",VLOOKUP($A163,データ,2,0))</f>
        <v/>
      </c>
      <c r="F165" s="63" t="str">
        <f aca="false">IF(C163="","",VLOOKUP($A163,データ,2,0))</f>
        <v/>
      </c>
      <c r="G165" s="64" t="str">
        <f aca="false">IF(A162="","",IF(VLOOKUP(A162,データ,16,0)=0,"",VLOOKUP(VLOOKUP(A162,データ,16,0),品名,2)))</f>
        <v/>
      </c>
      <c r="H165" s="70" t="str">
        <f aca="false">IF(A162="",0,VLOOKUP(A162,データ,17,0))</f>
        <v/>
      </c>
      <c r="I165" s="70" t="str">
        <f aca="false">IF(A162="",0,VLOOKUP(A162,データ,18,0))</f>
        <v/>
      </c>
      <c r="J165" s="70" t="str">
        <f aca="false">H165*I165</f>
        <v/>
      </c>
      <c r="K165" s="48"/>
      <c r="L165" s="66"/>
    </row>
    <row r="166" customFormat="false" ht="13.5" hidden="false" customHeight="true" outlineLevel="0" collapsed="false">
      <c r="B166" s="67"/>
      <c r="C166" s="68"/>
      <c r="D166" s="69"/>
      <c r="E166" s="20" t="str">
        <f aca="false">IF(B164="","",VLOOKUP($A164,データ,2,0))</f>
        <v/>
      </c>
      <c r="F166" s="63" t="str">
        <f aca="false">IF(C164="","",VLOOKUP($A164,データ,2,0))</f>
        <v/>
      </c>
      <c r="G166" s="64" t="str">
        <f aca="false">IF(A162="","",IF(VLOOKUP(A162,データ,19,0)=0,"",VLOOKUP(VLOOKUP(A162,データ,19,0),品名,2)))</f>
        <v/>
      </c>
      <c r="H166" s="71" t="str">
        <f aca="false">IF(A162="",0,VLOOKUP(A162,データ,20,0))</f>
        <v/>
      </c>
      <c r="I166" s="72" t="str">
        <f aca="false">IF(A162="",0,VLOOKUP(A162,データ,21,0))</f>
        <v/>
      </c>
      <c r="J166" s="72" t="str">
        <f aca="false">H166*I166</f>
        <v/>
      </c>
      <c r="K166" s="48"/>
      <c r="L166" s="66"/>
    </row>
    <row r="167" customFormat="false" ht="13.5" hidden="false" customHeight="true" outlineLevel="0" collapsed="false">
      <c r="B167" s="67" t="str">
        <f aca="false">IF(I167&gt;=1,"k","")</f>
        <v>k</v>
      </c>
      <c r="C167" s="27"/>
      <c r="D167" s="73"/>
      <c r="E167" s="20" t="str">
        <f aca="false">IF(B165="","",VLOOKUP($A165,データ,2,0))</f>
        <v/>
      </c>
      <c r="F167" s="63" t="str">
        <f aca="false">IF(C165="","",VLOOKUP($A165,データ,2,0))</f>
        <v/>
      </c>
      <c r="G167" s="5" t="s">
        <v>38</v>
      </c>
      <c r="H167" s="5"/>
      <c r="I167" s="46" t="str">
        <f aca="false">SUM(I162:I166)</f>
        <v/>
      </c>
      <c r="J167" s="46" t="str">
        <f aca="false">SUM(J162:J166)</f>
        <v/>
      </c>
      <c r="K167" s="46" t="str">
        <f aca="false">IF(J167&lt;5000,J167,5000)</f>
        <v/>
      </c>
      <c r="L167" s="47" t="n">
        <f aca="false">+J167-K167</f>
        <v>0</v>
      </c>
    </row>
    <row r="168" customFormat="false" ht="13.5" hidden="false" customHeight="true" outlineLevel="0" collapsed="false">
      <c r="A168" s="1" t="str">
        <f aca="false">IF(B168&gt;=1,SMALL(順,B168),"")</f>
        <v/>
      </c>
      <c r="C168" s="77" t="s">
        <v>37</v>
      </c>
      <c r="D168" s="77"/>
      <c r="E168" s="77"/>
      <c r="F168" s="77"/>
      <c r="G168" s="77"/>
      <c r="H168" s="77"/>
      <c r="I168" s="77"/>
      <c r="J168" s="77"/>
      <c r="K168" s="75" t="n">
        <f aca="true">IF(K167&lt;1,"",SUMIF($B$8:INDIRECT("b"&amp;ROW()),"=k",$K$8:$K$707))</f>
        <v>0</v>
      </c>
      <c r="L168" s="76"/>
    </row>
    <row r="169" customFormat="false" ht="13.5" hidden="false" customHeight="true" outlineLevel="0" collapsed="false">
      <c r="A169" s="61" t="str">
        <f aca="false">IF(B169="","",SMALL(順,B169))</f>
        <v/>
      </c>
      <c r="B169" s="1" t="str">
        <f aca="false">IF(B162="","",IF(B162+1&gt;入力用!$W$8,"",B162+1))</f>
        <v/>
      </c>
      <c r="C169" s="23" t="str">
        <f aca="false">B169</f>
        <v/>
      </c>
      <c r="D169" s="62"/>
      <c r="E169" s="20" t="str">
        <f aca="false">IF($B169="","",VLOOKUP($A169,データ,5,0))</f>
        <v/>
      </c>
      <c r="F169" s="63" t="str">
        <f aca="false">IF($B169="","",VLOOKUP($A169,データ,6,0))</f>
        <v/>
      </c>
      <c r="G169" s="64" t="str">
        <f aca="false">IF(A169="","",IF(VLOOKUP(A169,データ,7,0)=0,"",VLOOKUP(VLOOKUP(A169,データ,7,0),品名,2)))</f>
        <v/>
      </c>
      <c r="H169" s="65" t="str">
        <f aca="false">IF(A169="",0,VLOOKUP(A169,データ,8,0))</f>
        <v/>
      </c>
      <c r="I169" s="65" t="str">
        <f aca="false">IF(A169="",0,VLOOKUP(A169,データ,9,0))</f>
        <v/>
      </c>
      <c r="J169" s="65" t="str">
        <f aca="false">H169*I169</f>
        <v/>
      </c>
      <c r="K169" s="48"/>
      <c r="L169" s="66"/>
    </row>
    <row r="170" customFormat="false" ht="13.5" hidden="false" customHeight="true" outlineLevel="0" collapsed="false">
      <c r="B170" s="67"/>
      <c r="C170" s="68"/>
      <c r="D170" s="69"/>
      <c r="E170" s="20" t="str">
        <f aca="false">IF(B168="","",VLOOKUP($A168,データ,2,0))</f>
        <v/>
      </c>
      <c r="F170" s="63" t="n">
        <f aca="false">IF(C168="","",VLOOKUP($A168,データ,2,0))</f>
        <v>1</v>
      </c>
      <c r="G170" s="64" t="str">
        <f aca="false">IF(A169="","",IF(VLOOKUP(A169,データ,10,0)=0,"",VLOOKUP(VLOOKUP(A169,データ,10,0),品名,2)))</f>
        <v/>
      </c>
      <c r="H170" s="70" t="str">
        <f aca="false">IF(A169="",0,VLOOKUP(A169,データ,11,0))</f>
        <v/>
      </c>
      <c r="I170" s="70" t="str">
        <f aca="false">IF(A169="",0,VLOOKUP(A169,データ,12,0))</f>
        <v/>
      </c>
      <c r="J170" s="70" t="str">
        <f aca="false">H170*I170</f>
        <v/>
      </c>
      <c r="K170" s="48"/>
      <c r="L170" s="66"/>
    </row>
    <row r="171" customFormat="false" ht="13.5" hidden="false" customHeight="true" outlineLevel="0" collapsed="false">
      <c r="B171" s="67"/>
      <c r="C171" s="68" t="str">
        <f aca="false">IF($B169="","",VLOOKUP($A169,データ,3,0))</f>
        <v/>
      </c>
      <c r="D171" s="69" t="str">
        <f aca="false">IF($B169="","",VLOOKUP($A169,データ,4,0))</f>
        <v/>
      </c>
      <c r="E171" s="20" t="str">
        <f aca="false">IF(B169="","",VLOOKUP($A169,データ,2,0))</f>
        <v/>
      </c>
      <c r="F171" s="63" t="str">
        <f aca="false">IF(C169="","",VLOOKUP($A169,データ,2,0))</f>
        <v/>
      </c>
      <c r="G171" s="64" t="str">
        <f aca="false">IF(A169="","",IF(VLOOKUP(A169,データ,13,0)=0,"",VLOOKUP(VLOOKUP(A169,データ,13,0),品名,2)))</f>
        <v/>
      </c>
      <c r="H171" s="70" t="str">
        <f aca="false">IF(A169="",0,VLOOKUP(A169,データ,14,0))</f>
        <v/>
      </c>
      <c r="I171" s="70" t="str">
        <f aca="false">IF(A169="",0,VLOOKUP(A169,データ,15,0))</f>
        <v/>
      </c>
      <c r="J171" s="70" t="str">
        <f aca="false">H171*I171</f>
        <v/>
      </c>
      <c r="K171" s="48"/>
      <c r="L171" s="66"/>
    </row>
    <row r="172" customFormat="false" ht="13.5" hidden="false" customHeight="true" outlineLevel="0" collapsed="false">
      <c r="B172" s="67"/>
      <c r="C172" s="68"/>
      <c r="D172" s="69"/>
      <c r="E172" s="20" t="str">
        <f aca="false">IF(B170="","",VLOOKUP($A170,データ,2,0))</f>
        <v/>
      </c>
      <c r="F172" s="63" t="str">
        <f aca="false">IF(C170="","",VLOOKUP($A170,データ,2,0))</f>
        <v/>
      </c>
      <c r="G172" s="64" t="str">
        <f aca="false">IF(A169="","",IF(VLOOKUP(A169,データ,16,0)=0,"",VLOOKUP(VLOOKUP(A169,データ,16,0),品名,2)))</f>
        <v/>
      </c>
      <c r="H172" s="70" t="str">
        <f aca="false">IF(A169="",0,VLOOKUP(A169,データ,17,0))</f>
        <v/>
      </c>
      <c r="I172" s="70" t="str">
        <f aca="false">IF(A169="",0,VLOOKUP(A169,データ,18,0))</f>
        <v/>
      </c>
      <c r="J172" s="70" t="str">
        <f aca="false">H172*I172</f>
        <v/>
      </c>
      <c r="K172" s="48"/>
      <c r="L172" s="66"/>
    </row>
    <row r="173" customFormat="false" ht="13.5" hidden="false" customHeight="true" outlineLevel="0" collapsed="false">
      <c r="B173" s="67"/>
      <c r="C173" s="68"/>
      <c r="D173" s="69"/>
      <c r="E173" s="20" t="str">
        <f aca="false">IF(B171="","",VLOOKUP($A171,データ,2,0))</f>
        <v/>
      </c>
      <c r="F173" s="63" t="str">
        <f aca="false">IF(C171="","",VLOOKUP($A171,データ,2,0))</f>
        <v/>
      </c>
      <c r="G173" s="64" t="str">
        <f aca="false">IF(A169="","",IF(VLOOKUP(A169,データ,19,0)=0,"",VLOOKUP(VLOOKUP(A169,データ,19,0),品名,2)))</f>
        <v/>
      </c>
      <c r="H173" s="71" t="str">
        <f aca="false">IF(A169="",0,VLOOKUP(A169,データ,20,0))</f>
        <v/>
      </c>
      <c r="I173" s="72" t="str">
        <f aca="false">IF(A169="",0,VLOOKUP(A169,データ,21,0))</f>
        <v/>
      </c>
      <c r="J173" s="72" t="str">
        <f aca="false">H173*I173</f>
        <v/>
      </c>
      <c r="K173" s="48"/>
      <c r="L173" s="66"/>
    </row>
    <row r="174" customFormat="false" ht="13.5" hidden="false" customHeight="true" outlineLevel="0" collapsed="false">
      <c r="B174" s="67" t="str">
        <f aca="false">IF(I174&gt;=1,"k","")</f>
        <v>k</v>
      </c>
      <c r="C174" s="27"/>
      <c r="D174" s="73"/>
      <c r="E174" s="20" t="str">
        <f aca="false">IF(B172="","",VLOOKUP($A172,データ,2,0))</f>
        <v/>
      </c>
      <c r="F174" s="63" t="str">
        <f aca="false">IF(C172="","",VLOOKUP($A172,データ,2,0))</f>
        <v/>
      </c>
      <c r="G174" s="5" t="s">
        <v>38</v>
      </c>
      <c r="H174" s="5"/>
      <c r="I174" s="46" t="str">
        <f aca="false">SUM(I169:I173)</f>
        <v/>
      </c>
      <c r="J174" s="46" t="str">
        <f aca="false">SUM(J169:J173)</f>
        <v/>
      </c>
      <c r="K174" s="46" t="str">
        <f aca="false">IF(J174&lt;5000,J174,5000)</f>
        <v/>
      </c>
      <c r="L174" s="47" t="n">
        <f aca="false">+J174-K174</f>
        <v>0</v>
      </c>
    </row>
    <row r="175" customFormat="false" ht="13.5" hidden="false" customHeight="true" outlineLevel="0" collapsed="false">
      <c r="A175" s="1" t="str">
        <f aca="false">IF(B175&gt;=1,SMALL(順,B175),"")</f>
        <v/>
      </c>
      <c r="C175" s="77" t="s">
        <v>37</v>
      </c>
      <c r="D175" s="77"/>
      <c r="E175" s="77"/>
      <c r="F175" s="77"/>
      <c r="G175" s="77"/>
      <c r="H175" s="77"/>
      <c r="I175" s="77"/>
      <c r="J175" s="77"/>
      <c r="K175" s="75" t="n">
        <f aca="true">IF(K174&lt;1,"",SUMIF($B$8:INDIRECT("b"&amp;ROW()),"=k",$K$8:$K$707))</f>
        <v>0</v>
      </c>
      <c r="L175" s="76"/>
    </row>
    <row r="176" customFormat="false" ht="13.5" hidden="false" customHeight="true" outlineLevel="0" collapsed="false">
      <c r="A176" s="61" t="str">
        <f aca="false">IF(B176="","",SMALL(順,B176))</f>
        <v/>
      </c>
      <c r="B176" s="1" t="str">
        <f aca="false">IF(B169="","",IF(B169+1&gt;入力用!$W$8,"",B169+1))</f>
        <v/>
      </c>
      <c r="C176" s="23" t="str">
        <f aca="false">B176</f>
        <v/>
      </c>
      <c r="D176" s="62"/>
      <c r="E176" s="20" t="str">
        <f aca="false">IF($B176="","",VLOOKUP($A176,データ,5,0))</f>
        <v/>
      </c>
      <c r="F176" s="63" t="str">
        <f aca="false">IF($B176="","",VLOOKUP($A176,データ,6,0))</f>
        <v/>
      </c>
      <c r="G176" s="64" t="str">
        <f aca="false">IF(A176="","",IF(VLOOKUP(A176,データ,7,0)=0,"",VLOOKUP(VLOOKUP(A176,データ,7,0),品名,2)))</f>
        <v/>
      </c>
      <c r="H176" s="65" t="str">
        <f aca="false">IF(A176="",0,VLOOKUP(A176,データ,8,0))</f>
        <v/>
      </c>
      <c r="I176" s="65" t="str">
        <f aca="false">IF(A176="",0,VLOOKUP(A176,データ,9,0))</f>
        <v/>
      </c>
      <c r="J176" s="65" t="str">
        <f aca="false">H176*I176</f>
        <v/>
      </c>
      <c r="K176" s="48"/>
      <c r="L176" s="66"/>
    </row>
    <row r="177" customFormat="false" ht="13.5" hidden="false" customHeight="true" outlineLevel="0" collapsed="false">
      <c r="B177" s="67"/>
      <c r="C177" s="68"/>
      <c r="D177" s="69"/>
      <c r="E177" s="20" t="str">
        <f aca="false">IF(B175="","",VLOOKUP($A175,データ,2,0))</f>
        <v/>
      </c>
      <c r="F177" s="63" t="n">
        <f aca="false">IF(C175="","",VLOOKUP($A175,データ,2,0))</f>
        <v>1</v>
      </c>
      <c r="G177" s="64" t="str">
        <f aca="false">IF(A176="","",IF(VLOOKUP(A176,データ,10,0)=0,"",VLOOKUP(VLOOKUP(A176,データ,10,0),品名,2)))</f>
        <v/>
      </c>
      <c r="H177" s="70" t="str">
        <f aca="false">IF(A176="",0,VLOOKUP(A176,データ,11,0))</f>
        <v/>
      </c>
      <c r="I177" s="70" t="str">
        <f aca="false">IF(A176="",0,VLOOKUP(A176,データ,12,0))</f>
        <v/>
      </c>
      <c r="J177" s="70" t="str">
        <f aca="false">H177*I177</f>
        <v/>
      </c>
      <c r="K177" s="48"/>
      <c r="L177" s="66"/>
    </row>
    <row r="178" customFormat="false" ht="13.5" hidden="false" customHeight="true" outlineLevel="0" collapsed="false">
      <c r="B178" s="67"/>
      <c r="C178" s="68" t="str">
        <f aca="false">IF($B176="","",VLOOKUP($A176,データ,3,0))</f>
        <v/>
      </c>
      <c r="D178" s="69" t="str">
        <f aca="false">IF($B176="","",VLOOKUP($A176,データ,4,0))</f>
        <v/>
      </c>
      <c r="E178" s="20" t="str">
        <f aca="false">IF(B176="","",VLOOKUP($A176,データ,2,0))</f>
        <v/>
      </c>
      <c r="F178" s="63" t="str">
        <f aca="false">IF(C176="","",VLOOKUP($A176,データ,2,0))</f>
        <v/>
      </c>
      <c r="G178" s="64" t="str">
        <f aca="false">IF(A176="","",IF(VLOOKUP(A176,データ,13,0)=0,"",VLOOKUP(VLOOKUP(A176,データ,13,0),品名,2)))</f>
        <v/>
      </c>
      <c r="H178" s="70" t="str">
        <f aca="false">IF(A176="",0,VLOOKUP(A176,データ,14,0))</f>
        <v/>
      </c>
      <c r="I178" s="70" t="str">
        <f aca="false">IF(A176="",0,VLOOKUP(A176,データ,15,0))</f>
        <v/>
      </c>
      <c r="J178" s="70" t="str">
        <f aca="false">H178*I178</f>
        <v/>
      </c>
      <c r="K178" s="48"/>
      <c r="L178" s="66"/>
    </row>
    <row r="179" customFormat="false" ht="13.5" hidden="false" customHeight="true" outlineLevel="0" collapsed="false">
      <c r="B179" s="67"/>
      <c r="C179" s="68"/>
      <c r="D179" s="69"/>
      <c r="E179" s="20" t="str">
        <f aca="false">IF(B177="","",VLOOKUP($A177,データ,2,0))</f>
        <v/>
      </c>
      <c r="F179" s="63" t="str">
        <f aca="false">IF(C177="","",VLOOKUP($A177,データ,2,0))</f>
        <v/>
      </c>
      <c r="G179" s="64" t="str">
        <f aca="false">IF(A176="","",IF(VLOOKUP(A176,データ,16,0)=0,"",VLOOKUP(VLOOKUP(A176,データ,16,0),品名,2)))</f>
        <v/>
      </c>
      <c r="H179" s="70" t="str">
        <f aca="false">IF(A176="",0,VLOOKUP(A176,データ,17,0))</f>
        <v/>
      </c>
      <c r="I179" s="70" t="str">
        <f aca="false">IF(A176="",0,VLOOKUP(A176,データ,18,0))</f>
        <v/>
      </c>
      <c r="J179" s="70" t="str">
        <f aca="false">H179*I179</f>
        <v/>
      </c>
      <c r="K179" s="48"/>
      <c r="L179" s="66"/>
    </row>
    <row r="180" customFormat="false" ht="13.5" hidden="false" customHeight="true" outlineLevel="0" collapsed="false">
      <c r="B180" s="67"/>
      <c r="C180" s="68"/>
      <c r="D180" s="69"/>
      <c r="E180" s="20" t="str">
        <f aca="false">IF(B178="","",VLOOKUP($A178,データ,2,0))</f>
        <v/>
      </c>
      <c r="F180" s="63" t="str">
        <f aca="false">IF(C178="","",VLOOKUP($A178,データ,2,0))</f>
        <v/>
      </c>
      <c r="G180" s="64" t="str">
        <f aca="false">IF(A176="","",IF(VLOOKUP(A176,データ,19,0)=0,"",VLOOKUP(VLOOKUP(A176,データ,19,0),品名,2)))</f>
        <v/>
      </c>
      <c r="H180" s="71" t="str">
        <f aca="false">IF(A176="",0,VLOOKUP(A176,データ,20,0))</f>
        <v/>
      </c>
      <c r="I180" s="72" t="str">
        <f aca="false">IF(A176="",0,VLOOKUP(A176,データ,21,0))</f>
        <v/>
      </c>
      <c r="J180" s="72" t="str">
        <f aca="false">H180*I180</f>
        <v/>
      </c>
      <c r="K180" s="48"/>
      <c r="L180" s="66"/>
    </row>
    <row r="181" customFormat="false" ht="13.5" hidden="false" customHeight="true" outlineLevel="0" collapsed="false">
      <c r="B181" s="67" t="str">
        <f aca="false">IF(I181&gt;=1,"k","")</f>
        <v>k</v>
      </c>
      <c r="C181" s="27"/>
      <c r="D181" s="73"/>
      <c r="E181" s="20" t="str">
        <f aca="false">IF(B179="","",VLOOKUP($A179,データ,2,0))</f>
        <v/>
      </c>
      <c r="F181" s="63" t="str">
        <f aca="false">IF(C179="","",VLOOKUP($A179,データ,2,0))</f>
        <v/>
      </c>
      <c r="G181" s="5" t="s">
        <v>38</v>
      </c>
      <c r="H181" s="5"/>
      <c r="I181" s="46" t="str">
        <f aca="false">SUM(I176:I180)</f>
        <v/>
      </c>
      <c r="J181" s="46" t="str">
        <f aca="false">SUM(J176:J180)</f>
        <v/>
      </c>
      <c r="K181" s="46" t="str">
        <f aca="false">IF(J181&lt;5000,J181,5000)</f>
        <v/>
      </c>
      <c r="L181" s="47" t="n">
        <f aca="false">+J181-K181</f>
        <v>0</v>
      </c>
    </row>
    <row r="182" customFormat="false" ht="13.5" hidden="false" customHeight="true" outlineLevel="0" collapsed="false">
      <c r="A182" s="1" t="str">
        <f aca="false">IF(B182&gt;=1,SMALL(順,B182),"")</f>
        <v/>
      </c>
      <c r="C182" s="77" t="s">
        <v>37</v>
      </c>
      <c r="D182" s="77"/>
      <c r="E182" s="77"/>
      <c r="F182" s="77"/>
      <c r="G182" s="77"/>
      <c r="H182" s="77"/>
      <c r="I182" s="77"/>
      <c r="J182" s="77"/>
      <c r="K182" s="75" t="n">
        <f aca="true">IF(K181&lt;1,"",SUMIF($B$8:INDIRECT("b"&amp;ROW()),"=k",$K$8:$K$707))</f>
        <v>0</v>
      </c>
      <c r="L182" s="76"/>
    </row>
    <row r="183" customFormat="false" ht="13.5" hidden="false" customHeight="true" outlineLevel="0" collapsed="false">
      <c r="A183" s="61" t="str">
        <f aca="false">IF(B183="","",SMALL(順,B183))</f>
        <v/>
      </c>
      <c r="B183" s="1" t="str">
        <f aca="false">IF(B176="","",IF(B176+1&gt;入力用!$W$8,"",B176+1))</f>
        <v/>
      </c>
      <c r="C183" s="23" t="str">
        <f aca="false">B183</f>
        <v/>
      </c>
      <c r="D183" s="62"/>
      <c r="E183" s="20" t="str">
        <f aca="false">IF($B183="","",VLOOKUP($A183,データ,5,0))</f>
        <v/>
      </c>
      <c r="F183" s="63" t="str">
        <f aca="false">IF($B183="","",VLOOKUP($A183,データ,6,0))</f>
        <v/>
      </c>
      <c r="G183" s="64" t="str">
        <f aca="false">IF(A183="","",IF(VLOOKUP(A183,データ,7,0)=0,"",VLOOKUP(VLOOKUP(A183,データ,7,0),品名,2)))</f>
        <v/>
      </c>
      <c r="H183" s="65" t="str">
        <f aca="false">IF(A183="",0,VLOOKUP(A183,データ,8,0))</f>
        <v/>
      </c>
      <c r="I183" s="65" t="str">
        <f aca="false">IF(A183="",0,VLOOKUP(A183,データ,9,0))</f>
        <v/>
      </c>
      <c r="J183" s="65" t="str">
        <f aca="false">H183*I183</f>
        <v/>
      </c>
      <c r="K183" s="48"/>
      <c r="L183" s="66"/>
    </row>
    <row r="184" customFormat="false" ht="13.5" hidden="false" customHeight="true" outlineLevel="0" collapsed="false">
      <c r="B184" s="67"/>
      <c r="C184" s="68"/>
      <c r="D184" s="69"/>
      <c r="E184" s="20" t="str">
        <f aca="false">IF(B182="","",VLOOKUP($A182,データ,2,0))</f>
        <v/>
      </c>
      <c r="F184" s="63" t="n">
        <f aca="false">IF(C182="","",VLOOKUP($A182,データ,2,0))</f>
        <v>1</v>
      </c>
      <c r="G184" s="64" t="str">
        <f aca="false">IF(A183="","",IF(VLOOKUP(A183,データ,10,0)=0,"",VLOOKUP(VLOOKUP(A183,データ,10,0),品名,2)))</f>
        <v/>
      </c>
      <c r="H184" s="70" t="str">
        <f aca="false">IF(A183="",0,VLOOKUP(A183,データ,11,0))</f>
        <v/>
      </c>
      <c r="I184" s="70" t="str">
        <f aca="false">IF(A183="",0,VLOOKUP(A183,データ,12,0))</f>
        <v/>
      </c>
      <c r="J184" s="70" t="str">
        <f aca="false">H184*I184</f>
        <v/>
      </c>
      <c r="K184" s="48"/>
      <c r="L184" s="66"/>
    </row>
    <row r="185" customFormat="false" ht="13.5" hidden="false" customHeight="true" outlineLevel="0" collapsed="false">
      <c r="B185" s="67"/>
      <c r="C185" s="68" t="str">
        <f aca="false">IF($B183="","",VLOOKUP($A183,データ,3,0))</f>
        <v/>
      </c>
      <c r="D185" s="69" t="str">
        <f aca="false">IF($B183="","",VLOOKUP($A183,データ,4,0))</f>
        <v/>
      </c>
      <c r="E185" s="20" t="str">
        <f aca="false">IF(B183="","",VLOOKUP($A183,データ,2,0))</f>
        <v/>
      </c>
      <c r="F185" s="63" t="str">
        <f aca="false">IF(C183="","",VLOOKUP($A183,データ,2,0))</f>
        <v/>
      </c>
      <c r="G185" s="64" t="str">
        <f aca="false">IF(A183="","",IF(VLOOKUP(A183,データ,13,0)=0,"",VLOOKUP(VLOOKUP(A183,データ,13,0),品名,2)))</f>
        <v/>
      </c>
      <c r="H185" s="70" t="str">
        <f aca="false">IF(A183="",0,VLOOKUP(A183,データ,14,0))</f>
        <v/>
      </c>
      <c r="I185" s="70" t="str">
        <f aca="false">IF(A183="",0,VLOOKUP(A183,データ,15,0))</f>
        <v/>
      </c>
      <c r="J185" s="70" t="str">
        <f aca="false">H185*I185</f>
        <v/>
      </c>
      <c r="K185" s="48"/>
      <c r="L185" s="66"/>
    </row>
    <row r="186" customFormat="false" ht="13.5" hidden="false" customHeight="true" outlineLevel="0" collapsed="false">
      <c r="B186" s="67"/>
      <c r="C186" s="68"/>
      <c r="D186" s="69"/>
      <c r="E186" s="20" t="str">
        <f aca="false">IF(B184="","",VLOOKUP($A184,データ,2,0))</f>
        <v/>
      </c>
      <c r="F186" s="63" t="str">
        <f aca="false">IF(C184="","",VLOOKUP($A184,データ,2,0))</f>
        <v/>
      </c>
      <c r="G186" s="64" t="str">
        <f aca="false">IF(A183="","",IF(VLOOKUP(A183,データ,16,0)=0,"",VLOOKUP(VLOOKUP(A183,データ,16,0),品名,2)))</f>
        <v/>
      </c>
      <c r="H186" s="70" t="str">
        <f aca="false">IF(A183="",0,VLOOKUP(A183,データ,17,0))</f>
        <v/>
      </c>
      <c r="I186" s="70" t="str">
        <f aca="false">IF(A183="",0,VLOOKUP(A183,データ,18,0))</f>
        <v/>
      </c>
      <c r="J186" s="70" t="str">
        <f aca="false">H186*I186</f>
        <v/>
      </c>
      <c r="K186" s="48"/>
      <c r="L186" s="66"/>
    </row>
    <row r="187" customFormat="false" ht="13.5" hidden="false" customHeight="true" outlineLevel="0" collapsed="false">
      <c r="B187" s="67"/>
      <c r="C187" s="68"/>
      <c r="D187" s="69"/>
      <c r="E187" s="20" t="str">
        <f aca="false">IF(B185="","",VLOOKUP($A185,データ,2,0))</f>
        <v/>
      </c>
      <c r="F187" s="63" t="str">
        <f aca="false">IF(C185="","",VLOOKUP($A185,データ,2,0))</f>
        <v/>
      </c>
      <c r="G187" s="64" t="str">
        <f aca="false">IF(A183="","",IF(VLOOKUP(A183,データ,19,0)=0,"",VLOOKUP(VLOOKUP(A183,データ,19,0),品名,2)))</f>
        <v/>
      </c>
      <c r="H187" s="71" t="str">
        <f aca="false">IF(A183="",0,VLOOKUP(A183,データ,20,0))</f>
        <v/>
      </c>
      <c r="I187" s="72" t="str">
        <f aca="false">IF(A183="",0,VLOOKUP(A183,データ,21,0))</f>
        <v/>
      </c>
      <c r="J187" s="72" t="str">
        <f aca="false">H187*I187</f>
        <v/>
      </c>
      <c r="K187" s="48"/>
      <c r="L187" s="66"/>
    </row>
    <row r="188" customFormat="false" ht="13.5" hidden="false" customHeight="true" outlineLevel="0" collapsed="false">
      <c r="B188" s="67" t="str">
        <f aca="false">IF(I188&gt;=1,"k","")</f>
        <v>k</v>
      </c>
      <c r="C188" s="27"/>
      <c r="D188" s="73"/>
      <c r="E188" s="20" t="str">
        <f aca="false">IF(B186="","",VLOOKUP($A186,データ,2,0))</f>
        <v/>
      </c>
      <c r="F188" s="63" t="str">
        <f aca="false">IF(C186="","",VLOOKUP($A186,データ,2,0))</f>
        <v/>
      </c>
      <c r="G188" s="5" t="s">
        <v>38</v>
      </c>
      <c r="H188" s="5"/>
      <c r="I188" s="46" t="str">
        <f aca="false">SUM(I183:I187)</f>
        <v/>
      </c>
      <c r="J188" s="46" t="str">
        <f aca="false">SUM(J183:J187)</f>
        <v/>
      </c>
      <c r="K188" s="46" t="str">
        <f aca="false">IF(J188&lt;5000,J188,5000)</f>
        <v/>
      </c>
      <c r="L188" s="47" t="n">
        <f aca="false">+J188-K188</f>
        <v>0</v>
      </c>
    </row>
    <row r="189" customFormat="false" ht="13.5" hidden="false" customHeight="true" outlineLevel="0" collapsed="false">
      <c r="A189" s="1" t="str">
        <f aca="false">IF(B189&gt;=1,SMALL(順,B189),"")</f>
        <v/>
      </c>
      <c r="C189" s="77" t="s">
        <v>37</v>
      </c>
      <c r="D189" s="77"/>
      <c r="E189" s="77"/>
      <c r="F189" s="77"/>
      <c r="G189" s="77"/>
      <c r="H189" s="77"/>
      <c r="I189" s="77"/>
      <c r="J189" s="77"/>
      <c r="K189" s="75" t="n">
        <f aca="true">IF(K188&lt;1,"",SUMIF($B$8:INDIRECT("b"&amp;ROW()),"=k",$K$8:$K$707))</f>
        <v>0</v>
      </c>
      <c r="L189" s="76"/>
    </row>
    <row r="190" customFormat="false" ht="13.5" hidden="false" customHeight="true" outlineLevel="0" collapsed="false">
      <c r="A190" s="61" t="str">
        <f aca="false">IF(B190="","",SMALL(順,B190))</f>
        <v/>
      </c>
      <c r="B190" s="1" t="str">
        <f aca="false">IF(B183="","",IF(B183+1&gt;入力用!$W$8,"",B183+1))</f>
        <v/>
      </c>
      <c r="C190" s="23" t="str">
        <f aca="false">B190</f>
        <v/>
      </c>
      <c r="D190" s="62"/>
      <c r="E190" s="20" t="str">
        <f aca="false">IF($B190="","",VLOOKUP($A190,データ,5,0))</f>
        <v/>
      </c>
      <c r="F190" s="63" t="str">
        <f aca="false">IF($B190="","",VLOOKUP($A190,データ,6,0))</f>
        <v/>
      </c>
      <c r="G190" s="64" t="str">
        <f aca="false">IF(A190="","",IF(VLOOKUP(A190,データ,7,0)=0,"",VLOOKUP(VLOOKUP(A190,データ,7,0),品名,2)))</f>
        <v/>
      </c>
      <c r="H190" s="65" t="str">
        <f aca="false">IF(A190="",0,VLOOKUP(A190,データ,8,0))</f>
        <v/>
      </c>
      <c r="I190" s="65" t="str">
        <f aca="false">IF(A190="",0,VLOOKUP(A190,データ,9,0))</f>
        <v/>
      </c>
      <c r="J190" s="65" t="str">
        <f aca="false">H190*I190</f>
        <v/>
      </c>
      <c r="K190" s="48"/>
      <c r="L190" s="66"/>
    </row>
    <row r="191" customFormat="false" ht="13.5" hidden="false" customHeight="true" outlineLevel="0" collapsed="false">
      <c r="B191" s="67"/>
      <c r="C191" s="68"/>
      <c r="D191" s="69"/>
      <c r="E191" s="20" t="str">
        <f aca="false">IF(B189="","",VLOOKUP($A189,データ,2,0))</f>
        <v/>
      </c>
      <c r="F191" s="63" t="n">
        <f aca="false">IF(C189="","",VLOOKUP($A189,データ,2,0))</f>
        <v>1</v>
      </c>
      <c r="G191" s="64" t="str">
        <f aca="false">IF(A190="","",IF(VLOOKUP(A190,データ,10,0)=0,"",VLOOKUP(VLOOKUP(A190,データ,10,0),品名,2)))</f>
        <v/>
      </c>
      <c r="H191" s="70" t="str">
        <f aca="false">IF(A190="",0,VLOOKUP(A190,データ,11,0))</f>
        <v/>
      </c>
      <c r="I191" s="70" t="str">
        <f aca="false">IF(A190="",0,VLOOKUP(A190,データ,12,0))</f>
        <v/>
      </c>
      <c r="J191" s="70" t="str">
        <f aca="false">H191*I191</f>
        <v/>
      </c>
      <c r="K191" s="48"/>
      <c r="L191" s="66"/>
    </row>
    <row r="192" customFormat="false" ht="13.5" hidden="false" customHeight="true" outlineLevel="0" collapsed="false">
      <c r="B192" s="67"/>
      <c r="C192" s="68" t="str">
        <f aca="false">IF($B190="","",VLOOKUP($A190,データ,3,0))</f>
        <v/>
      </c>
      <c r="D192" s="69" t="str">
        <f aca="false">IF($B190="","",VLOOKUP($A190,データ,4,0))</f>
        <v/>
      </c>
      <c r="E192" s="20" t="str">
        <f aca="false">IF(B190="","",VLOOKUP($A190,データ,2,0))</f>
        <v/>
      </c>
      <c r="F192" s="63" t="str">
        <f aca="false">IF(C190="","",VLOOKUP($A190,データ,2,0))</f>
        <v/>
      </c>
      <c r="G192" s="64" t="str">
        <f aca="false">IF(A190="","",IF(VLOOKUP(A190,データ,13,0)=0,"",VLOOKUP(VLOOKUP(A190,データ,13,0),品名,2)))</f>
        <v/>
      </c>
      <c r="H192" s="70" t="str">
        <f aca="false">IF(A190="",0,VLOOKUP(A190,データ,14,0))</f>
        <v/>
      </c>
      <c r="I192" s="70" t="str">
        <f aca="false">IF(A190="",0,VLOOKUP(A190,データ,15,0))</f>
        <v/>
      </c>
      <c r="J192" s="70" t="str">
        <f aca="false">H192*I192</f>
        <v/>
      </c>
      <c r="K192" s="48"/>
      <c r="L192" s="66"/>
    </row>
    <row r="193" customFormat="false" ht="13.5" hidden="false" customHeight="true" outlineLevel="0" collapsed="false">
      <c r="B193" s="67"/>
      <c r="C193" s="68"/>
      <c r="D193" s="69"/>
      <c r="E193" s="20" t="str">
        <f aca="false">IF(B191="","",VLOOKUP($A191,データ,2,0))</f>
        <v/>
      </c>
      <c r="F193" s="63" t="str">
        <f aca="false">IF(C191="","",VLOOKUP($A191,データ,2,0))</f>
        <v/>
      </c>
      <c r="G193" s="64" t="str">
        <f aca="false">IF(A190="","",IF(VLOOKUP(A190,データ,16,0)=0,"",VLOOKUP(VLOOKUP(A190,データ,16,0),品名,2)))</f>
        <v/>
      </c>
      <c r="H193" s="70" t="str">
        <f aca="false">IF(A190="",0,VLOOKUP(A190,データ,17,0))</f>
        <v/>
      </c>
      <c r="I193" s="70" t="str">
        <f aca="false">IF(A190="",0,VLOOKUP(A190,データ,18,0))</f>
        <v/>
      </c>
      <c r="J193" s="70" t="str">
        <f aca="false">H193*I193</f>
        <v/>
      </c>
      <c r="K193" s="48"/>
      <c r="L193" s="66"/>
    </row>
    <row r="194" customFormat="false" ht="13.5" hidden="false" customHeight="true" outlineLevel="0" collapsed="false">
      <c r="B194" s="67"/>
      <c r="C194" s="68"/>
      <c r="D194" s="69"/>
      <c r="E194" s="20" t="str">
        <f aca="false">IF(B192="","",VLOOKUP($A192,データ,2,0))</f>
        <v/>
      </c>
      <c r="F194" s="63" t="str">
        <f aca="false">IF(C192="","",VLOOKUP($A192,データ,2,0))</f>
        <v/>
      </c>
      <c r="G194" s="64" t="str">
        <f aca="false">IF(A190="","",IF(VLOOKUP(A190,データ,19,0)=0,"",VLOOKUP(VLOOKUP(A190,データ,19,0),品名,2)))</f>
        <v/>
      </c>
      <c r="H194" s="71" t="str">
        <f aca="false">IF(A190="",0,VLOOKUP(A190,データ,20,0))</f>
        <v/>
      </c>
      <c r="I194" s="72" t="str">
        <f aca="false">IF(A190="",0,VLOOKUP(A190,データ,21,0))</f>
        <v/>
      </c>
      <c r="J194" s="72" t="str">
        <f aca="false">H194*I194</f>
        <v/>
      </c>
      <c r="K194" s="48"/>
      <c r="L194" s="66"/>
    </row>
    <row r="195" customFormat="false" ht="13.5" hidden="false" customHeight="true" outlineLevel="0" collapsed="false">
      <c r="B195" s="67" t="str">
        <f aca="false">IF(I195&gt;=1,"k","")</f>
        <v>k</v>
      </c>
      <c r="C195" s="27"/>
      <c r="D195" s="73"/>
      <c r="E195" s="20" t="str">
        <f aca="false">IF(B193="","",VLOOKUP($A193,データ,2,0))</f>
        <v/>
      </c>
      <c r="F195" s="63" t="str">
        <f aca="false">IF(C193="","",VLOOKUP($A193,データ,2,0))</f>
        <v/>
      </c>
      <c r="G195" s="5" t="s">
        <v>38</v>
      </c>
      <c r="H195" s="5"/>
      <c r="I195" s="46" t="str">
        <f aca="false">SUM(I190:I194)</f>
        <v/>
      </c>
      <c r="J195" s="46" t="str">
        <f aca="false">SUM(J190:J194)</f>
        <v/>
      </c>
      <c r="K195" s="46" t="str">
        <f aca="false">IF(J195&lt;5000,J195,5000)</f>
        <v/>
      </c>
      <c r="L195" s="47" t="n">
        <f aca="false">+J195-K195</f>
        <v>0</v>
      </c>
    </row>
    <row r="196" customFormat="false" ht="13.5" hidden="false" customHeight="true" outlineLevel="0" collapsed="false">
      <c r="A196" s="1" t="str">
        <f aca="false">IF(B196&gt;=1,SMALL(順,B196),"")</f>
        <v/>
      </c>
      <c r="C196" s="77" t="s">
        <v>37</v>
      </c>
      <c r="D196" s="77"/>
      <c r="E196" s="77"/>
      <c r="F196" s="77"/>
      <c r="G196" s="77"/>
      <c r="H196" s="77"/>
      <c r="I196" s="77"/>
      <c r="J196" s="77"/>
      <c r="K196" s="75" t="n">
        <f aca="true">IF(K195&lt;1,"",SUMIF($B$8:INDIRECT("b"&amp;ROW()),"=k",$K$8:$K$707))</f>
        <v>0</v>
      </c>
      <c r="L196" s="76"/>
    </row>
    <row r="197" customFormat="false" ht="13.5" hidden="false" customHeight="true" outlineLevel="0" collapsed="false">
      <c r="A197" s="61" t="str">
        <f aca="false">IF(B197="","",SMALL(順,B197))</f>
        <v/>
      </c>
      <c r="B197" s="1" t="str">
        <f aca="false">IF(B190="","",IF(B190+1&gt;入力用!$W$8,"",B190+1))</f>
        <v/>
      </c>
      <c r="C197" s="23" t="str">
        <f aca="false">B197</f>
        <v/>
      </c>
      <c r="D197" s="62"/>
      <c r="E197" s="20" t="str">
        <f aca="false">IF($B197="","",VLOOKUP($A197,データ,5,0))</f>
        <v/>
      </c>
      <c r="F197" s="63" t="str">
        <f aca="false">IF($B197="","",VLOOKUP($A197,データ,6,0))</f>
        <v/>
      </c>
      <c r="G197" s="64" t="str">
        <f aca="false">IF(A197="","",IF(VLOOKUP(A197,データ,7,0)=0,"",VLOOKUP(VLOOKUP(A197,データ,7,0),品名,2)))</f>
        <v/>
      </c>
      <c r="H197" s="65" t="str">
        <f aca="false">IF(A197="",0,VLOOKUP(A197,データ,8,0))</f>
        <v/>
      </c>
      <c r="I197" s="65" t="str">
        <f aca="false">IF(A197="",0,VLOOKUP(A197,データ,9,0))</f>
        <v/>
      </c>
      <c r="J197" s="65" t="str">
        <f aca="false">H197*I197</f>
        <v/>
      </c>
      <c r="K197" s="48"/>
      <c r="L197" s="66"/>
    </row>
    <row r="198" customFormat="false" ht="13.5" hidden="false" customHeight="true" outlineLevel="0" collapsed="false">
      <c r="B198" s="67"/>
      <c r="C198" s="68"/>
      <c r="D198" s="69"/>
      <c r="E198" s="20" t="str">
        <f aca="false">IF(B196="","",VLOOKUP($A196,データ,2,0))</f>
        <v/>
      </c>
      <c r="F198" s="63" t="n">
        <f aca="false">IF(C196="","",VLOOKUP($A196,データ,2,0))</f>
        <v>1</v>
      </c>
      <c r="G198" s="64" t="str">
        <f aca="false">IF(A197="","",IF(VLOOKUP(A197,データ,10,0)=0,"",VLOOKUP(VLOOKUP(A197,データ,10,0),品名,2)))</f>
        <v/>
      </c>
      <c r="H198" s="70" t="str">
        <f aca="false">IF(A197="",0,VLOOKUP(A197,データ,11,0))</f>
        <v/>
      </c>
      <c r="I198" s="70" t="str">
        <f aca="false">IF(A197="",0,VLOOKUP(A197,データ,12,0))</f>
        <v/>
      </c>
      <c r="J198" s="70" t="str">
        <f aca="false">H198*I198</f>
        <v/>
      </c>
      <c r="K198" s="48"/>
      <c r="L198" s="66"/>
    </row>
    <row r="199" customFormat="false" ht="13.5" hidden="false" customHeight="true" outlineLevel="0" collapsed="false">
      <c r="B199" s="67"/>
      <c r="C199" s="68" t="str">
        <f aca="false">IF($B197="","",VLOOKUP($A197,データ,3,0))</f>
        <v/>
      </c>
      <c r="D199" s="69" t="str">
        <f aca="false">IF($B197="","",VLOOKUP($A197,データ,4,0))</f>
        <v/>
      </c>
      <c r="E199" s="20" t="str">
        <f aca="false">IF(B197="","",VLOOKUP($A197,データ,2,0))</f>
        <v/>
      </c>
      <c r="F199" s="63" t="str">
        <f aca="false">IF(C197="","",VLOOKUP($A197,データ,2,0))</f>
        <v/>
      </c>
      <c r="G199" s="64" t="str">
        <f aca="false">IF(A197="","",IF(VLOOKUP(A197,データ,13,0)=0,"",VLOOKUP(VLOOKUP(A197,データ,13,0),品名,2)))</f>
        <v/>
      </c>
      <c r="H199" s="70" t="str">
        <f aca="false">IF(A197="",0,VLOOKUP(A197,データ,14,0))</f>
        <v/>
      </c>
      <c r="I199" s="70" t="str">
        <f aca="false">IF(A197="",0,VLOOKUP(A197,データ,15,0))</f>
        <v/>
      </c>
      <c r="J199" s="70" t="str">
        <f aca="false">H199*I199</f>
        <v/>
      </c>
      <c r="K199" s="48"/>
      <c r="L199" s="66"/>
    </row>
    <row r="200" customFormat="false" ht="13.5" hidden="false" customHeight="true" outlineLevel="0" collapsed="false">
      <c r="B200" s="67"/>
      <c r="C200" s="68"/>
      <c r="D200" s="69"/>
      <c r="E200" s="20" t="str">
        <f aca="false">IF(B198="","",VLOOKUP($A198,データ,2,0))</f>
        <v/>
      </c>
      <c r="F200" s="63" t="str">
        <f aca="false">IF(C198="","",VLOOKUP($A198,データ,2,0))</f>
        <v/>
      </c>
      <c r="G200" s="64" t="str">
        <f aca="false">IF(A197="","",IF(VLOOKUP(A197,データ,16,0)=0,"",VLOOKUP(VLOOKUP(A197,データ,16,0),品名,2)))</f>
        <v/>
      </c>
      <c r="H200" s="70" t="str">
        <f aca="false">IF(A197="",0,VLOOKUP(A197,データ,17,0))</f>
        <v/>
      </c>
      <c r="I200" s="70" t="str">
        <f aca="false">IF(A197="",0,VLOOKUP(A197,データ,18,0))</f>
        <v/>
      </c>
      <c r="J200" s="70" t="str">
        <f aca="false">H200*I200</f>
        <v/>
      </c>
      <c r="K200" s="48"/>
      <c r="L200" s="66"/>
    </row>
    <row r="201" customFormat="false" ht="13.5" hidden="false" customHeight="true" outlineLevel="0" collapsed="false">
      <c r="B201" s="67"/>
      <c r="C201" s="68"/>
      <c r="D201" s="69"/>
      <c r="E201" s="20" t="str">
        <f aca="false">IF(B199="","",VLOOKUP($A199,データ,2,0))</f>
        <v/>
      </c>
      <c r="F201" s="63" t="str">
        <f aca="false">IF(C199="","",VLOOKUP($A199,データ,2,0))</f>
        <v/>
      </c>
      <c r="G201" s="64" t="str">
        <f aca="false">IF(A197="","",IF(VLOOKUP(A197,データ,19,0)=0,"",VLOOKUP(VLOOKUP(A197,データ,19,0),品名,2)))</f>
        <v/>
      </c>
      <c r="H201" s="71" t="str">
        <f aca="false">IF(A197="",0,VLOOKUP(A197,データ,20,0))</f>
        <v/>
      </c>
      <c r="I201" s="72" t="str">
        <f aca="false">IF(A197="",0,VLOOKUP(A197,データ,21,0))</f>
        <v/>
      </c>
      <c r="J201" s="72" t="str">
        <f aca="false">H201*I201</f>
        <v/>
      </c>
      <c r="K201" s="48"/>
      <c r="L201" s="66"/>
    </row>
    <row r="202" customFormat="false" ht="13.5" hidden="false" customHeight="true" outlineLevel="0" collapsed="false">
      <c r="B202" s="67" t="str">
        <f aca="false">IF(I202&gt;=1,"k","")</f>
        <v>k</v>
      </c>
      <c r="C202" s="27"/>
      <c r="D202" s="73"/>
      <c r="E202" s="20" t="str">
        <f aca="false">IF(B200="","",VLOOKUP($A200,データ,2,0))</f>
        <v/>
      </c>
      <c r="F202" s="63" t="str">
        <f aca="false">IF(C200="","",VLOOKUP($A200,データ,2,0))</f>
        <v/>
      </c>
      <c r="G202" s="5" t="s">
        <v>38</v>
      </c>
      <c r="H202" s="5"/>
      <c r="I202" s="46" t="str">
        <f aca="false">SUM(I197:I201)</f>
        <v/>
      </c>
      <c r="J202" s="46" t="str">
        <f aca="false">SUM(J197:J201)</f>
        <v/>
      </c>
      <c r="K202" s="46" t="str">
        <f aca="false">IF(J202&lt;5000,J202,5000)</f>
        <v/>
      </c>
      <c r="L202" s="47" t="n">
        <f aca="false">+J202-K202</f>
        <v>0</v>
      </c>
    </row>
    <row r="203" customFormat="false" ht="13.5" hidden="false" customHeight="true" outlineLevel="0" collapsed="false">
      <c r="A203" s="1" t="str">
        <f aca="false">IF(B203&gt;=1,SMALL(順,B203),"")</f>
        <v/>
      </c>
      <c r="C203" s="77" t="s">
        <v>37</v>
      </c>
      <c r="D203" s="77"/>
      <c r="E203" s="77"/>
      <c r="F203" s="77"/>
      <c r="G203" s="77"/>
      <c r="H203" s="77"/>
      <c r="I203" s="77"/>
      <c r="J203" s="77"/>
      <c r="K203" s="75" t="n">
        <f aca="true">IF(K202&lt;1,"",SUMIF($B$8:INDIRECT("b"&amp;ROW()),"=k",$K$8:$K$707))</f>
        <v>0</v>
      </c>
      <c r="L203" s="76"/>
    </row>
    <row r="204" customFormat="false" ht="13.5" hidden="false" customHeight="true" outlineLevel="0" collapsed="false">
      <c r="A204" s="61" t="str">
        <f aca="false">IF(B204="","",SMALL(順,B204))</f>
        <v/>
      </c>
      <c r="B204" s="1" t="str">
        <f aca="false">IF(B197="","",IF(B197+1&gt;入力用!$W$8,"",B197+1))</f>
        <v/>
      </c>
      <c r="C204" s="23" t="str">
        <f aca="false">B204</f>
        <v/>
      </c>
      <c r="D204" s="62"/>
      <c r="E204" s="20" t="str">
        <f aca="false">IF($B204="","",VLOOKUP($A204,データ,5,0))</f>
        <v/>
      </c>
      <c r="F204" s="63" t="str">
        <f aca="false">IF($B204="","",VLOOKUP($A204,データ,6,0))</f>
        <v/>
      </c>
      <c r="G204" s="64" t="str">
        <f aca="false">IF(A204="","",IF(VLOOKUP(A204,データ,7,0)=0,"",VLOOKUP(VLOOKUP(A204,データ,7,0),品名,2)))</f>
        <v/>
      </c>
      <c r="H204" s="65" t="str">
        <f aca="false">IF(A204="",0,VLOOKUP(A204,データ,8,0))</f>
        <v/>
      </c>
      <c r="I204" s="65" t="str">
        <f aca="false">IF(A204="",0,VLOOKUP(A204,データ,9,0))</f>
        <v/>
      </c>
      <c r="J204" s="65" t="str">
        <f aca="false">H204*I204</f>
        <v/>
      </c>
      <c r="K204" s="48"/>
      <c r="L204" s="66"/>
    </row>
    <row r="205" customFormat="false" ht="13.5" hidden="false" customHeight="true" outlineLevel="0" collapsed="false">
      <c r="B205" s="67"/>
      <c r="C205" s="68"/>
      <c r="D205" s="69"/>
      <c r="E205" s="20" t="str">
        <f aca="false">IF(B203="","",VLOOKUP($A203,データ,2,0))</f>
        <v/>
      </c>
      <c r="F205" s="63" t="n">
        <f aca="false">IF(C203="","",VLOOKUP($A203,データ,2,0))</f>
        <v>1</v>
      </c>
      <c r="G205" s="64" t="str">
        <f aca="false">IF(A204="","",IF(VLOOKUP(A204,データ,10,0)=0,"",VLOOKUP(VLOOKUP(A204,データ,10,0),品名,2)))</f>
        <v/>
      </c>
      <c r="H205" s="70" t="str">
        <f aca="false">IF(A204="",0,VLOOKUP(A204,データ,11,0))</f>
        <v/>
      </c>
      <c r="I205" s="70" t="str">
        <f aca="false">IF(A204="",0,VLOOKUP(A204,データ,12,0))</f>
        <v/>
      </c>
      <c r="J205" s="70" t="str">
        <f aca="false">H205*I205</f>
        <v/>
      </c>
      <c r="K205" s="48"/>
      <c r="L205" s="66"/>
    </row>
    <row r="206" customFormat="false" ht="13.5" hidden="false" customHeight="true" outlineLevel="0" collapsed="false">
      <c r="B206" s="67"/>
      <c r="C206" s="68" t="str">
        <f aca="false">IF($B204="","",VLOOKUP($A204,データ,3,0))</f>
        <v/>
      </c>
      <c r="D206" s="69" t="str">
        <f aca="false">IF($B204="","",VLOOKUP($A204,データ,4,0))</f>
        <v/>
      </c>
      <c r="E206" s="20" t="str">
        <f aca="false">IF(B204="","",VLOOKUP($A204,データ,2,0))</f>
        <v/>
      </c>
      <c r="F206" s="63" t="str">
        <f aca="false">IF(C204="","",VLOOKUP($A204,データ,2,0))</f>
        <v/>
      </c>
      <c r="G206" s="64" t="str">
        <f aca="false">IF(A204="","",IF(VLOOKUP(A204,データ,13,0)=0,"",VLOOKUP(VLOOKUP(A204,データ,13,0),品名,2)))</f>
        <v/>
      </c>
      <c r="H206" s="70" t="str">
        <f aca="false">IF(A204="",0,VLOOKUP(A204,データ,14,0))</f>
        <v/>
      </c>
      <c r="I206" s="70" t="str">
        <f aca="false">IF(A204="",0,VLOOKUP(A204,データ,15,0))</f>
        <v/>
      </c>
      <c r="J206" s="70" t="str">
        <f aca="false">H206*I206</f>
        <v/>
      </c>
      <c r="K206" s="48"/>
      <c r="L206" s="66"/>
    </row>
    <row r="207" customFormat="false" ht="13.5" hidden="false" customHeight="true" outlineLevel="0" collapsed="false">
      <c r="B207" s="67"/>
      <c r="C207" s="68"/>
      <c r="D207" s="69"/>
      <c r="E207" s="20" t="str">
        <f aca="false">IF(B205="","",VLOOKUP($A205,データ,2,0))</f>
        <v/>
      </c>
      <c r="F207" s="63" t="str">
        <f aca="false">IF(C205="","",VLOOKUP($A205,データ,2,0))</f>
        <v/>
      </c>
      <c r="G207" s="64" t="str">
        <f aca="false">IF(A204="","",IF(VLOOKUP(A204,データ,16,0)=0,"",VLOOKUP(VLOOKUP(A204,データ,16,0),品名,2)))</f>
        <v/>
      </c>
      <c r="H207" s="70" t="str">
        <f aca="false">IF(A204="",0,VLOOKUP(A204,データ,17,0))</f>
        <v/>
      </c>
      <c r="I207" s="70" t="str">
        <f aca="false">IF(A204="",0,VLOOKUP(A204,データ,18,0))</f>
        <v/>
      </c>
      <c r="J207" s="70" t="str">
        <f aca="false">H207*I207</f>
        <v/>
      </c>
      <c r="K207" s="48"/>
      <c r="L207" s="66"/>
    </row>
    <row r="208" customFormat="false" ht="13.5" hidden="false" customHeight="true" outlineLevel="0" collapsed="false">
      <c r="B208" s="67"/>
      <c r="C208" s="68"/>
      <c r="D208" s="69"/>
      <c r="E208" s="20" t="str">
        <f aca="false">IF(B206="","",VLOOKUP($A206,データ,2,0))</f>
        <v/>
      </c>
      <c r="F208" s="63" t="str">
        <f aca="false">IF(C206="","",VLOOKUP($A206,データ,2,0))</f>
        <v/>
      </c>
      <c r="G208" s="64" t="str">
        <f aca="false">IF(A204="","",IF(VLOOKUP(A204,データ,19,0)=0,"",VLOOKUP(VLOOKUP(A204,データ,19,0),品名,2)))</f>
        <v/>
      </c>
      <c r="H208" s="71" t="str">
        <f aca="false">IF(A204="",0,VLOOKUP(A204,データ,20,0))</f>
        <v/>
      </c>
      <c r="I208" s="72" t="str">
        <f aca="false">IF(A204="",0,VLOOKUP(A204,データ,21,0))</f>
        <v/>
      </c>
      <c r="J208" s="72" t="str">
        <f aca="false">H208*I208</f>
        <v/>
      </c>
      <c r="K208" s="48"/>
      <c r="L208" s="66"/>
    </row>
    <row r="209" customFormat="false" ht="13.5" hidden="false" customHeight="true" outlineLevel="0" collapsed="false">
      <c r="B209" s="67" t="str">
        <f aca="false">IF(I209&gt;=1,"k","")</f>
        <v>k</v>
      </c>
      <c r="C209" s="27"/>
      <c r="D209" s="73"/>
      <c r="E209" s="20" t="str">
        <f aca="false">IF(B207="","",VLOOKUP($A207,データ,2,0))</f>
        <v/>
      </c>
      <c r="F209" s="63" t="str">
        <f aca="false">IF(C207="","",VLOOKUP($A207,データ,2,0))</f>
        <v/>
      </c>
      <c r="G209" s="5" t="s">
        <v>38</v>
      </c>
      <c r="H209" s="5"/>
      <c r="I209" s="46" t="str">
        <f aca="false">SUM(I204:I208)</f>
        <v/>
      </c>
      <c r="J209" s="46" t="str">
        <f aca="false">SUM(J204:J208)</f>
        <v/>
      </c>
      <c r="K209" s="46" t="str">
        <f aca="false">IF(J209&lt;5000,J209,5000)</f>
        <v/>
      </c>
      <c r="L209" s="47" t="n">
        <f aca="false">+J209-K209</f>
        <v>0</v>
      </c>
    </row>
    <row r="210" customFormat="false" ht="13.5" hidden="false" customHeight="true" outlineLevel="0" collapsed="false">
      <c r="A210" s="1" t="str">
        <f aca="false">IF(B210&gt;=1,SMALL(順,B210),"")</f>
        <v/>
      </c>
      <c r="C210" s="77" t="s">
        <v>37</v>
      </c>
      <c r="D210" s="77"/>
      <c r="E210" s="77"/>
      <c r="F210" s="77"/>
      <c r="G210" s="77"/>
      <c r="H210" s="77"/>
      <c r="I210" s="77"/>
      <c r="J210" s="77"/>
      <c r="K210" s="75" t="n">
        <f aca="true">IF(K209&lt;1,"",SUMIF($B$8:INDIRECT("b"&amp;ROW()),"=k",$K$8:$K$707))</f>
        <v>0</v>
      </c>
      <c r="L210" s="76"/>
    </row>
    <row r="211" customFormat="false" ht="13.5" hidden="false" customHeight="true" outlineLevel="0" collapsed="false">
      <c r="A211" s="61" t="str">
        <f aca="false">IF(B211="","",SMALL(順,B211))</f>
        <v/>
      </c>
      <c r="B211" s="1" t="str">
        <f aca="false">IF(B204="","",IF(B204+1&gt;入力用!$W$8,"",B204+1))</f>
        <v/>
      </c>
      <c r="C211" s="23" t="str">
        <f aca="false">B211</f>
        <v/>
      </c>
      <c r="D211" s="62"/>
      <c r="E211" s="20" t="str">
        <f aca="false">IF($B211="","",VLOOKUP($A211,データ,5,0))</f>
        <v/>
      </c>
      <c r="F211" s="63" t="str">
        <f aca="false">IF($B211="","",VLOOKUP($A211,データ,6,0))</f>
        <v/>
      </c>
      <c r="G211" s="64" t="str">
        <f aca="false">IF(A211="","",IF(VLOOKUP(A211,データ,7,0)=0,"",VLOOKUP(VLOOKUP(A211,データ,7,0),品名,2)))</f>
        <v/>
      </c>
      <c r="H211" s="65" t="str">
        <f aca="false">IF(A211="",0,VLOOKUP(A211,データ,8,0))</f>
        <v/>
      </c>
      <c r="I211" s="65" t="str">
        <f aca="false">IF(A211="",0,VLOOKUP(A211,データ,9,0))</f>
        <v/>
      </c>
      <c r="J211" s="65" t="str">
        <f aca="false">H211*I211</f>
        <v/>
      </c>
      <c r="K211" s="48"/>
      <c r="L211" s="66"/>
    </row>
    <row r="212" customFormat="false" ht="13.5" hidden="false" customHeight="true" outlineLevel="0" collapsed="false">
      <c r="B212" s="67"/>
      <c r="C212" s="68"/>
      <c r="D212" s="69"/>
      <c r="E212" s="20" t="str">
        <f aca="false">IF(B210="","",VLOOKUP($A210,データ,2,0))</f>
        <v/>
      </c>
      <c r="F212" s="63" t="n">
        <f aca="false">IF(C210="","",VLOOKUP($A210,データ,2,0))</f>
        <v>1</v>
      </c>
      <c r="G212" s="64" t="str">
        <f aca="false">IF(A211="","",IF(VLOOKUP(A211,データ,10,0)=0,"",VLOOKUP(VLOOKUP(A211,データ,10,0),品名,2)))</f>
        <v/>
      </c>
      <c r="H212" s="70" t="str">
        <f aca="false">IF(A211="",0,VLOOKUP(A211,データ,11,0))</f>
        <v/>
      </c>
      <c r="I212" s="70" t="str">
        <f aca="false">IF(A211="",0,VLOOKUP(A211,データ,12,0))</f>
        <v/>
      </c>
      <c r="J212" s="70" t="str">
        <f aca="false">H212*I212</f>
        <v/>
      </c>
      <c r="K212" s="48"/>
      <c r="L212" s="66"/>
    </row>
    <row r="213" customFormat="false" ht="13.5" hidden="false" customHeight="true" outlineLevel="0" collapsed="false">
      <c r="B213" s="67"/>
      <c r="C213" s="68" t="str">
        <f aca="false">IF($B211="","",VLOOKUP($A211,データ,3,0))</f>
        <v/>
      </c>
      <c r="D213" s="69" t="str">
        <f aca="false">IF($B211="","",VLOOKUP($A211,データ,4,0))</f>
        <v/>
      </c>
      <c r="E213" s="20" t="str">
        <f aca="false">IF(B211="","",VLOOKUP($A211,データ,2,0))</f>
        <v/>
      </c>
      <c r="F213" s="63" t="str">
        <f aca="false">IF(C211="","",VLOOKUP($A211,データ,2,0))</f>
        <v/>
      </c>
      <c r="G213" s="64" t="str">
        <f aca="false">IF(A211="","",IF(VLOOKUP(A211,データ,13,0)=0,"",VLOOKUP(VLOOKUP(A211,データ,13,0),品名,2)))</f>
        <v/>
      </c>
      <c r="H213" s="70" t="str">
        <f aca="false">IF(A211="",0,VLOOKUP(A211,データ,14,0))</f>
        <v/>
      </c>
      <c r="I213" s="70" t="str">
        <f aca="false">IF(A211="",0,VLOOKUP(A211,データ,15,0))</f>
        <v/>
      </c>
      <c r="J213" s="70" t="str">
        <f aca="false">H213*I213</f>
        <v/>
      </c>
      <c r="K213" s="48"/>
      <c r="L213" s="66"/>
    </row>
    <row r="214" customFormat="false" ht="13.5" hidden="false" customHeight="true" outlineLevel="0" collapsed="false">
      <c r="B214" s="67"/>
      <c r="C214" s="68"/>
      <c r="D214" s="69"/>
      <c r="E214" s="20" t="str">
        <f aca="false">IF(B212="","",VLOOKUP($A212,データ,2,0))</f>
        <v/>
      </c>
      <c r="F214" s="63" t="str">
        <f aca="false">IF(C212="","",VLOOKUP($A212,データ,2,0))</f>
        <v/>
      </c>
      <c r="G214" s="64" t="str">
        <f aca="false">IF(A211="","",IF(VLOOKUP(A211,データ,16,0)=0,"",VLOOKUP(VLOOKUP(A211,データ,16,0),品名,2)))</f>
        <v/>
      </c>
      <c r="H214" s="70" t="str">
        <f aca="false">IF(A211="",0,VLOOKUP(A211,データ,17,0))</f>
        <v/>
      </c>
      <c r="I214" s="70" t="str">
        <f aca="false">IF(A211="",0,VLOOKUP(A211,データ,18,0))</f>
        <v/>
      </c>
      <c r="J214" s="70" t="str">
        <f aca="false">H214*I214</f>
        <v/>
      </c>
      <c r="K214" s="48"/>
      <c r="L214" s="66"/>
    </row>
    <row r="215" customFormat="false" ht="13.5" hidden="false" customHeight="true" outlineLevel="0" collapsed="false">
      <c r="B215" s="67"/>
      <c r="C215" s="68"/>
      <c r="D215" s="69"/>
      <c r="E215" s="20" t="str">
        <f aca="false">IF(B213="","",VLOOKUP($A213,データ,2,0))</f>
        <v/>
      </c>
      <c r="F215" s="63" t="str">
        <f aca="false">IF(C213="","",VLOOKUP($A213,データ,2,0))</f>
        <v/>
      </c>
      <c r="G215" s="64" t="str">
        <f aca="false">IF(A211="","",IF(VLOOKUP(A211,データ,19,0)=0,"",VLOOKUP(VLOOKUP(A211,データ,19,0),品名,2)))</f>
        <v/>
      </c>
      <c r="H215" s="71" t="str">
        <f aca="false">IF(A211="",0,VLOOKUP(A211,データ,20,0))</f>
        <v/>
      </c>
      <c r="I215" s="72" t="str">
        <f aca="false">IF(A211="",0,VLOOKUP(A211,データ,21,0))</f>
        <v/>
      </c>
      <c r="J215" s="72" t="str">
        <f aca="false">H215*I215</f>
        <v/>
      </c>
      <c r="K215" s="48"/>
      <c r="L215" s="66"/>
    </row>
    <row r="216" customFormat="false" ht="13.5" hidden="false" customHeight="true" outlineLevel="0" collapsed="false">
      <c r="B216" s="67" t="str">
        <f aca="false">IF(I216&gt;=1,"k","")</f>
        <v>k</v>
      </c>
      <c r="C216" s="27"/>
      <c r="D216" s="73"/>
      <c r="E216" s="20" t="str">
        <f aca="false">IF(B214="","",VLOOKUP($A214,データ,2,0))</f>
        <v/>
      </c>
      <c r="F216" s="63" t="str">
        <f aca="false">IF(C214="","",VLOOKUP($A214,データ,2,0))</f>
        <v/>
      </c>
      <c r="G216" s="5" t="s">
        <v>38</v>
      </c>
      <c r="H216" s="5"/>
      <c r="I216" s="46" t="str">
        <f aca="false">SUM(I211:I215)</f>
        <v/>
      </c>
      <c r="J216" s="46" t="str">
        <f aca="false">SUM(J211:J215)</f>
        <v/>
      </c>
      <c r="K216" s="46" t="str">
        <f aca="false">IF(J216&lt;5000,J216,5000)</f>
        <v/>
      </c>
      <c r="L216" s="47" t="n">
        <f aca="false">+J216-K216</f>
        <v>0</v>
      </c>
    </row>
    <row r="217" customFormat="false" ht="13.5" hidden="false" customHeight="true" outlineLevel="0" collapsed="false">
      <c r="A217" s="1" t="str">
        <f aca="false">IF(B217&gt;=1,SMALL(順,B217),"")</f>
        <v/>
      </c>
      <c r="C217" s="77" t="s">
        <v>37</v>
      </c>
      <c r="D217" s="77"/>
      <c r="E217" s="77"/>
      <c r="F217" s="77"/>
      <c r="G217" s="77"/>
      <c r="H217" s="77"/>
      <c r="I217" s="77"/>
      <c r="J217" s="77"/>
      <c r="K217" s="75" t="n">
        <f aca="true">IF(K216&lt;1,"",SUMIF($B$8:INDIRECT("b"&amp;ROW()),"=k",$K$8:$K$707))</f>
        <v>0</v>
      </c>
      <c r="L217" s="76"/>
    </row>
    <row r="218" customFormat="false" ht="13.5" hidden="false" customHeight="true" outlineLevel="0" collapsed="false">
      <c r="A218" s="61" t="str">
        <f aca="false">IF(B218="","",SMALL(順,B218))</f>
        <v/>
      </c>
      <c r="B218" s="1" t="str">
        <f aca="false">IF(B211="","",IF(B211+1&gt;入力用!$W$8,"",B211+1))</f>
        <v/>
      </c>
      <c r="C218" s="23" t="str">
        <f aca="false">B218</f>
        <v/>
      </c>
      <c r="D218" s="62"/>
      <c r="E218" s="20" t="str">
        <f aca="false">IF($B218="","",VLOOKUP($A218,データ,5,0))</f>
        <v/>
      </c>
      <c r="F218" s="63" t="str">
        <f aca="false">IF($B218="","",VLOOKUP($A218,データ,6,0))</f>
        <v/>
      </c>
      <c r="G218" s="64" t="str">
        <f aca="false">IF(A218="","",IF(VLOOKUP(A218,データ,7,0)=0,"",VLOOKUP(VLOOKUP(A218,データ,7,0),品名,2)))</f>
        <v/>
      </c>
      <c r="H218" s="65" t="str">
        <f aca="false">IF(A218="",0,VLOOKUP(A218,データ,8,0))</f>
        <v/>
      </c>
      <c r="I218" s="65" t="str">
        <f aca="false">IF(A218="",0,VLOOKUP(A218,データ,9,0))</f>
        <v/>
      </c>
      <c r="J218" s="65" t="str">
        <f aca="false">H218*I218</f>
        <v/>
      </c>
      <c r="K218" s="48"/>
      <c r="L218" s="66"/>
    </row>
    <row r="219" customFormat="false" ht="13.5" hidden="false" customHeight="true" outlineLevel="0" collapsed="false">
      <c r="B219" s="67"/>
      <c r="C219" s="68"/>
      <c r="D219" s="69"/>
      <c r="E219" s="20" t="str">
        <f aca="false">IF(B217="","",VLOOKUP($A217,データ,2,0))</f>
        <v/>
      </c>
      <c r="F219" s="63" t="n">
        <f aca="false">IF(C217="","",VLOOKUP($A217,データ,2,0))</f>
        <v>1</v>
      </c>
      <c r="G219" s="64" t="str">
        <f aca="false">IF(A218="","",IF(VLOOKUP(A218,データ,10,0)=0,"",VLOOKUP(VLOOKUP(A218,データ,10,0),品名,2)))</f>
        <v/>
      </c>
      <c r="H219" s="70" t="str">
        <f aca="false">IF(A218="",0,VLOOKUP(A218,データ,11,0))</f>
        <v/>
      </c>
      <c r="I219" s="70" t="str">
        <f aca="false">IF(A218="",0,VLOOKUP(A218,データ,12,0))</f>
        <v/>
      </c>
      <c r="J219" s="70" t="str">
        <f aca="false">H219*I219</f>
        <v/>
      </c>
      <c r="K219" s="48"/>
      <c r="L219" s="66"/>
    </row>
    <row r="220" customFormat="false" ht="13.5" hidden="false" customHeight="true" outlineLevel="0" collapsed="false">
      <c r="B220" s="67"/>
      <c r="C220" s="68" t="str">
        <f aca="false">IF($B218="","",VLOOKUP($A218,データ,3,0))</f>
        <v/>
      </c>
      <c r="D220" s="69" t="str">
        <f aca="false">IF($B218="","",VLOOKUP($A218,データ,4,0))</f>
        <v/>
      </c>
      <c r="E220" s="20" t="str">
        <f aca="false">IF(B218="","",VLOOKUP($A218,データ,2,0))</f>
        <v/>
      </c>
      <c r="F220" s="63" t="str">
        <f aca="false">IF(C218="","",VLOOKUP($A218,データ,2,0))</f>
        <v/>
      </c>
      <c r="G220" s="64" t="str">
        <f aca="false">IF(A218="","",IF(VLOOKUP(A218,データ,13,0)=0,"",VLOOKUP(VLOOKUP(A218,データ,13,0),品名,2)))</f>
        <v/>
      </c>
      <c r="H220" s="70" t="str">
        <f aca="false">IF(A218="",0,VLOOKUP(A218,データ,14,0))</f>
        <v/>
      </c>
      <c r="I220" s="70" t="str">
        <f aca="false">IF(A218="",0,VLOOKUP(A218,データ,15,0))</f>
        <v/>
      </c>
      <c r="J220" s="70" t="str">
        <f aca="false">H220*I220</f>
        <v/>
      </c>
      <c r="K220" s="48"/>
      <c r="L220" s="66"/>
    </row>
    <row r="221" customFormat="false" ht="13.5" hidden="false" customHeight="true" outlineLevel="0" collapsed="false">
      <c r="B221" s="67"/>
      <c r="C221" s="68"/>
      <c r="D221" s="69"/>
      <c r="E221" s="20" t="str">
        <f aca="false">IF(B219="","",VLOOKUP($A219,データ,2,0))</f>
        <v/>
      </c>
      <c r="F221" s="63" t="str">
        <f aca="false">IF(C219="","",VLOOKUP($A219,データ,2,0))</f>
        <v/>
      </c>
      <c r="G221" s="64" t="str">
        <f aca="false">IF(A218="","",IF(VLOOKUP(A218,データ,16,0)=0,"",VLOOKUP(VLOOKUP(A218,データ,16,0),品名,2)))</f>
        <v/>
      </c>
      <c r="H221" s="70" t="str">
        <f aca="false">IF(A218="",0,VLOOKUP(A218,データ,17,0))</f>
        <v/>
      </c>
      <c r="I221" s="70" t="str">
        <f aca="false">IF(A218="",0,VLOOKUP(A218,データ,18,0))</f>
        <v/>
      </c>
      <c r="J221" s="70" t="str">
        <f aca="false">H221*I221</f>
        <v/>
      </c>
      <c r="K221" s="48"/>
      <c r="L221" s="66"/>
    </row>
    <row r="222" customFormat="false" ht="13.5" hidden="false" customHeight="true" outlineLevel="0" collapsed="false">
      <c r="B222" s="67"/>
      <c r="C222" s="68"/>
      <c r="D222" s="69"/>
      <c r="E222" s="20" t="str">
        <f aca="false">IF(B220="","",VLOOKUP($A220,データ,2,0))</f>
        <v/>
      </c>
      <c r="F222" s="63" t="str">
        <f aca="false">IF(C220="","",VLOOKUP($A220,データ,2,0))</f>
        <v/>
      </c>
      <c r="G222" s="64" t="str">
        <f aca="false">IF(A218="","",IF(VLOOKUP(A218,データ,19,0)=0,"",VLOOKUP(VLOOKUP(A218,データ,19,0),品名,2)))</f>
        <v/>
      </c>
      <c r="H222" s="71" t="str">
        <f aca="false">IF(A218="",0,VLOOKUP(A218,データ,20,0))</f>
        <v/>
      </c>
      <c r="I222" s="72" t="str">
        <f aca="false">IF(A218="",0,VLOOKUP(A218,データ,21,0))</f>
        <v/>
      </c>
      <c r="J222" s="72" t="str">
        <f aca="false">H222*I222</f>
        <v/>
      </c>
      <c r="K222" s="48"/>
      <c r="L222" s="66"/>
    </row>
    <row r="223" customFormat="false" ht="13.5" hidden="false" customHeight="true" outlineLevel="0" collapsed="false">
      <c r="B223" s="67" t="str">
        <f aca="false">IF(I223&gt;=1,"k","")</f>
        <v>k</v>
      </c>
      <c r="C223" s="27"/>
      <c r="D223" s="73"/>
      <c r="E223" s="20" t="str">
        <f aca="false">IF(B221="","",VLOOKUP($A221,データ,2,0))</f>
        <v/>
      </c>
      <c r="F223" s="63" t="str">
        <f aca="false">IF(C221="","",VLOOKUP($A221,データ,2,0))</f>
        <v/>
      </c>
      <c r="G223" s="5" t="s">
        <v>38</v>
      </c>
      <c r="H223" s="5"/>
      <c r="I223" s="46" t="str">
        <f aca="false">SUM(I218:I222)</f>
        <v/>
      </c>
      <c r="J223" s="46" t="str">
        <f aca="false">SUM(J218:J222)</f>
        <v/>
      </c>
      <c r="K223" s="46" t="str">
        <f aca="false">IF(J223&lt;5000,J223,5000)</f>
        <v/>
      </c>
      <c r="L223" s="47" t="n">
        <f aca="false">+J223-K223</f>
        <v>0</v>
      </c>
    </row>
    <row r="224" customFormat="false" ht="13.5" hidden="false" customHeight="true" outlineLevel="0" collapsed="false">
      <c r="A224" s="1" t="str">
        <f aca="false">IF(B224&gt;=1,SMALL(順,B224),"")</f>
        <v/>
      </c>
      <c r="C224" s="77" t="s">
        <v>37</v>
      </c>
      <c r="D224" s="77"/>
      <c r="E224" s="77"/>
      <c r="F224" s="77"/>
      <c r="G224" s="77"/>
      <c r="H224" s="77"/>
      <c r="I224" s="77"/>
      <c r="J224" s="77"/>
      <c r="K224" s="75" t="n">
        <f aca="true">IF(K223&lt;1,"",SUMIF($B$8:INDIRECT("b"&amp;ROW()),"=k",$K$8:$K$707))</f>
        <v>0</v>
      </c>
      <c r="L224" s="76"/>
    </row>
    <row r="225" customFormat="false" ht="13.5" hidden="false" customHeight="true" outlineLevel="0" collapsed="false">
      <c r="A225" s="61" t="str">
        <f aca="false">IF(B225="","",SMALL(順,B225))</f>
        <v/>
      </c>
      <c r="B225" s="1" t="str">
        <f aca="false">IF(B218="","",IF(B218+1&gt;入力用!$W$8,"",B218+1))</f>
        <v/>
      </c>
      <c r="C225" s="23" t="str">
        <f aca="false">B225</f>
        <v/>
      </c>
      <c r="D225" s="62"/>
      <c r="E225" s="20" t="str">
        <f aca="false">IF($B225="","",VLOOKUP($A225,データ,5,0))</f>
        <v/>
      </c>
      <c r="F225" s="63" t="str">
        <f aca="false">IF($B225="","",VLOOKUP($A225,データ,6,0))</f>
        <v/>
      </c>
      <c r="G225" s="64" t="str">
        <f aca="false">IF(A225="","",IF(VLOOKUP(A225,データ,7,0)=0,"",VLOOKUP(VLOOKUP(A225,データ,7,0),品名,2)))</f>
        <v/>
      </c>
      <c r="H225" s="65" t="str">
        <f aca="false">IF(A225="",0,VLOOKUP(A225,データ,8,0))</f>
        <v/>
      </c>
      <c r="I225" s="65" t="str">
        <f aca="false">IF(A225="",0,VLOOKUP(A225,データ,9,0))</f>
        <v/>
      </c>
      <c r="J225" s="65" t="str">
        <f aca="false">H225*I225</f>
        <v/>
      </c>
      <c r="K225" s="48"/>
      <c r="L225" s="66"/>
    </row>
    <row r="226" customFormat="false" ht="13.5" hidden="false" customHeight="true" outlineLevel="0" collapsed="false">
      <c r="B226" s="67"/>
      <c r="C226" s="68"/>
      <c r="D226" s="69"/>
      <c r="E226" s="20" t="str">
        <f aca="false">IF(B224="","",VLOOKUP($A224,データ,2,0))</f>
        <v/>
      </c>
      <c r="F226" s="63" t="n">
        <f aca="false">IF(C224="","",VLOOKUP($A224,データ,2,0))</f>
        <v>1</v>
      </c>
      <c r="G226" s="64" t="str">
        <f aca="false">IF(A225="","",IF(VLOOKUP(A225,データ,10,0)=0,"",VLOOKUP(VLOOKUP(A225,データ,10,0),品名,2)))</f>
        <v/>
      </c>
      <c r="H226" s="70" t="str">
        <f aca="false">IF(A225="",0,VLOOKUP(A225,データ,11,0))</f>
        <v/>
      </c>
      <c r="I226" s="70" t="str">
        <f aca="false">IF(A225="",0,VLOOKUP(A225,データ,12,0))</f>
        <v/>
      </c>
      <c r="J226" s="70" t="str">
        <f aca="false">H226*I226</f>
        <v/>
      </c>
      <c r="K226" s="48"/>
      <c r="L226" s="66"/>
    </row>
    <row r="227" customFormat="false" ht="13.5" hidden="false" customHeight="true" outlineLevel="0" collapsed="false">
      <c r="B227" s="67"/>
      <c r="C227" s="68" t="str">
        <f aca="false">IF($B225="","",VLOOKUP($A225,データ,3,0))</f>
        <v/>
      </c>
      <c r="D227" s="69" t="str">
        <f aca="false">IF($B225="","",VLOOKUP($A225,データ,4,0))</f>
        <v/>
      </c>
      <c r="E227" s="20" t="str">
        <f aca="false">IF(B225="","",VLOOKUP($A225,データ,2,0))</f>
        <v/>
      </c>
      <c r="F227" s="63" t="str">
        <f aca="false">IF(C225="","",VLOOKUP($A225,データ,2,0))</f>
        <v/>
      </c>
      <c r="G227" s="64" t="str">
        <f aca="false">IF(A225="","",IF(VLOOKUP(A225,データ,13,0)=0,"",VLOOKUP(VLOOKUP(A225,データ,13,0),品名,2)))</f>
        <v/>
      </c>
      <c r="H227" s="70" t="str">
        <f aca="false">IF(A225="",0,VLOOKUP(A225,データ,14,0))</f>
        <v/>
      </c>
      <c r="I227" s="70" t="str">
        <f aca="false">IF(A225="",0,VLOOKUP(A225,データ,15,0))</f>
        <v/>
      </c>
      <c r="J227" s="70" t="str">
        <f aca="false">H227*I227</f>
        <v/>
      </c>
      <c r="K227" s="48"/>
      <c r="L227" s="66"/>
    </row>
    <row r="228" customFormat="false" ht="13.5" hidden="false" customHeight="true" outlineLevel="0" collapsed="false">
      <c r="B228" s="67"/>
      <c r="C228" s="68"/>
      <c r="D228" s="69"/>
      <c r="E228" s="20" t="str">
        <f aca="false">IF(B226="","",VLOOKUP($A226,データ,2,0))</f>
        <v/>
      </c>
      <c r="F228" s="63" t="str">
        <f aca="false">IF(C226="","",VLOOKUP($A226,データ,2,0))</f>
        <v/>
      </c>
      <c r="G228" s="64" t="str">
        <f aca="false">IF(A225="","",IF(VLOOKUP(A225,データ,16,0)=0,"",VLOOKUP(VLOOKUP(A225,データ,16,0),品名,2)))</f>
        <v/>
      </c>
      <c r="H228" s="70" t="str">
        <f aca="false">IF(A225="",0,VLOOKUP(A225,データ,17,0))</f>
        <v/>
      </c>
      <c r="I228" s="70" t="str">
        <f aca="false">IF(A225="",0,VLOOKUP(A225,データ,18,0))</f>
        <v/>
      </c>
      <c r="J228" s="70" t="str">
        <f aca="false">H228*I228</f>
        <v/>
      </c>
      <c r="K228" s="48"/>
      <c r="L228" s="66"/>
    </row>
    <row r="229" customFormat="false" ht="13.5" hidden="false" customHeight="true" outlineLevel="0" collapsed="false">
      <c r="B229" s="67"/>
      <c r="C229" s="68"/>
      <c r="D229" s="69"/>
      <c r="E229" s="20" t="str">
        <f aca="false">IF(B227="","",VLOOKUP($A227,データ,2,0))</f>
        <v/>
      </c>
      <c r="F229" s="63" t="str">
        <f aca="false">IF(C227="","",VLOOKUP($A227,データ,2,0))</f>
        <v/>
      </c>
      <c r="G229" s="64" t="str">
        <f aca="false">IF(A225="","",IF(VLOOKUP(A225,データ,19,0)=0,"",VLOOKUP(VLOOKUP(A225,データ,19,0),品名,2)))</f>
        <v/>
      </c>
      <c r="H229" s="71" t="str">
        <f aca="false">IF(A225="",0,VLOOKUP(A225,データ,20,0))</f>
        <v/>
      </c>
      <c r="I229" s="72" t="str">
        <f aca="false">IF(A225="",0,VLOOKUP(A225,データ,21,0))</f>
        <v/>
      </c>
      <c r="J229" s="72" t="str">
        <f aca="false">H229*I229</f>
        <v/>
      </c>
      <c r="K229" s="48"/>
      <c r="L229" s="66"/>
    </row>
    <row r="230" customFormat="false" ht="13.5" hidden="false" customHeight="true" outlineLevel="0" collapsed="false">
      <c r="B230" s="67" t="str">
        <f aca="false">IF(I230&gt;=1,"k","")</f>
        <v>k</v>
      </c>
      <c r="C230" s="27"/>
      <c r="D230" s="73"/>
      <c r="E230" s="20" t="str">
        <f aca="false">IF(B228="","",VLOOKUP($A228,データ,2,0))</f>
        <v/>
      </c>
      <c r="F230" s="63" t="str">
        <f aca="false">IF(C228="","",VLOOKUP($A228,データ,2,0))</f>
        <v/>
      </c>
      <c r="G230" s="5" t="s">
        <v>38</v>
      </c>
      <c r="H230" s="5"/>
      <c r="I230" s="46" t="str">
        <f aca="false">SUM(I225:I229)</f>
        <v/>
      </c>
      <c r="J230" s="46" t="str">
        <f aca="false">SUM(J225:J229)</f>
        <v/>
      </c>
      <c r="K230" s="46" t="str">
        <f aca="false">IF(J230&lt;5000,J230,5000)</f>
        <v/>
      </c>
      <c r="L230" s="47" t="n">
        <f aca="false">+J230-K230</f>
        <v>0</v>
      </c>
    </row>
    <row r="231" customFormat="false" ht="13.5" hidden="false" customHeight="true" outlineLevel="0" collapsed="false">
      <c r="A231" s="1" t="str">
        <f aca="false">IF(B231&gt;=1,SMALL(順,B231),"")</f>
        <v/>
      </c>
      <c r="C231" s="77" t="s">
        <v>37</v>
      </c>
      <c r="D231" s="77"/>
      <c r="E231" s="77"/>
      <c r="F231" s="77"/>
      <c r="G231" s="77"/>
      <c r="H231" s="77"/>
      <c r="I231" s="77"/>
      <c r="J231" s="77"/>
      <c r="K231" s="75" t="n">
        <f aca="true">IF(K230&lt;1,"",SUMIF($B$8:INDIRECT("b"&amp;ROW()),"=k",$K$8:$K$707))</f>
        <v>0</v>
      </c>
      <c r="L231" s="76"/>
    </row>
    <row r="232" customFormat="false" ht="13.5" hidden="false" customHeight="true" outlineLevel="0" collapsed="false">
      <c r="A232" s="61" t="str">
        <f aca="false">IF(B232="","",SMALL(順,B232))</f>
        <v/>
      </c>
      <c r="B232" s="1" t="str">
        <f aca="false">IF(B225="","",IF(B225+1&gt;入力用!$W$8,"",B225+1))</f>
        <v/>
      </c>
      <c r="C232" s="23" t="str">
        <f aca="false">B232</f>
        <v/>
      </c>
      <c r="D232" s="62"/>
      <c r="E232" s="20" t="str">
        <f aca="false">IF($B232="","",VLOOKUP($A232,データ,5,0))</f>
        <v/>
      </c>
      <c r="F232" s="63" t="str">
        <f aca="false">IF($B232="","",VLOOKUP($A232,データ,6,0))</f>
        <v/>
      </c>
      <c r="G232" s="64" t="str">
        <f aca="false">IF(A232="","",IF(VLOOKUP(A232,データ,7,0)=0,"",VLOOKUP(VLOOKUP(A232,データ,7,0),品名,2)))</f>
        <v/>
      </c>
      <c r="H232" s="65" t="str">
        <f aca="false">IF(A232="",0,VLOOKUP(A232,データ,8,0))</f>
        <v/>
      </c>
      <c r="I232" s="65" t="str">
        <f aca="false">IF(A232="",0,VLOOKUP(A232,データ,9,0))</f>
        <v/>
      </c>
      <c r="J232" s="65" t="str">
        <f aca="false">H232*I232</f>
        <v/>
      </c>
      <c r="K232" s="48"/>
      <c r="L232" s="66"/>
    </row>
    <row r="233" customFormat="false" ht="13.5" hidden="false" customHeight="true" outlineLevel="0" collapsed="false">
      <c r="B233" s="67"/>
      <c r="C233" s="68"/>
      <c r="D233" s="69"/>
      <c r="E233" s="20" t="str">
        <f aca="false">IF(B231="","",VLOOKUP($A231,データ,2,0))</f>
        <v/>
      </c>
      <c r="F233" s="63" t="n">
        <f aca="false">IF(C231="","",VLOOKUP($A231,データ,2,0))</f>
        <v>1</v>
      </c>
      <c r="G233" s="64" t="str">
        <f aca="false">IF(A232="","",IF(VLOOKUP(A232,データ,10,0)=0,"",VLOOKUP(VLOOKUP(A232,データ,10,0),品名,2)))</f>
        <v/>
      </c>
      <c r="H233" s="70" t="str">
        <f aca="false">IF(A232="",0,VLOOKUP(A232,データ,11,0))</f>
        <v/>
      </c>
      <c r="I233" s="70" t="str">
        <f aca="false">IF(A232="",0,VLOOKUP(A232,データ,12,0))</f>
        <v/>
      </c>
      <c r="J233" s="70" t="str">
        <f aca="false">H233*I233</f>
        <v/>
      </c>
      <c r="K233" s="48"/>
      <c r="L233" s="66"/>
    </row>
    <row r="234" customFormat="false" ht="13.5" hidden="false" customHeight="true" outlineLevel="0" collapsed="false">
      <c r="B234" s="67"/>
      <c r="C234" s="68" t="str">
        <f aca="false">IF($B232="","",VLOOKUP($A232,データ,3,0))</f>
        <v/>
      </c>
      <c r="D234" s="69" t="str">
        <f aca="false">IF($B232="","",VLOOKUP($A232,データ,4,0))</f>
        <v/>
      </c>
      <c r="E234" s="20" t="str">
        <f aca="false">IF(B232="","",VLOOKUP($A232,データ,2,0))</f>
        <v/>
      </c>
      <c r="F234" s="63" t="str">
        <f aca="false">IF(C232="","",VLOOKUP($A232,データ,2,0))</f>
        <v/>
      </c>
      <c r="G234" s="64" t="str">
        <f aca="false">IF(A232="","",IF(VLOOKUP(A232,データ,13,0)=0,"",VLOOKUP(VLOOKUP(A232,データ,13,0),品名,2)))</f>
        <v/>
      </c>
      <c r="H234" s="70" t="str">
        <f aca="false">IF(A232="",0,VLOOKUP(A232,データ,14,0))</f>
        <v/>
      </c>
      <c r="I234" s="70" t="str">
        <f aca="false">IF(A232="",0,VLOOKUP(A232,データ,15,0))</f>
        <v/>
      </c>
      <c r="J234" s="70" t="str">
        <f aca="false">H234*I234</f>
        <v/>
      </c>
      <c r="K234" s="48"/>
      <c r="L234" s="66"/>
    </row>
    <row r="235" customFormat="false" ht="13.5" hidden="false" customHeight="true" outlineLevel="0" collapsed="false">
      <c r="B235" s="67"/>
      <c r="C235" s="68"/>
      <c r="D235" s="69"/>
      <c r="E235" s="20" t="str">
        <f aca="false">IF(B233="","",VLOOKUP($A233,データ,2,0))</f>
        <v/>
      </c>
      <c r="F235" s="63" t="str">
        <f aca="false">IF(C233="","",VLOOKUP($A233,データ,2,0))</f>
        <v/>
      </c>
      <c r="G235" s="64" t="str">
        <f aca="false">IF(A232="","",IF(VLOOKUP(A232,データ,16,0)=0,"",VLOOKUP(VLOOKUP(A232,データ,16,0),品名,2)))</f>
        <v/>
      </c>
      <c r="H235" s="70" t="str">
        <f aca="false">IF(A232="",0,VLOOKUP(A232,データ,17,0))</f>
        <v/>
      </c>
      <c r="I235" s="70" t="str">
        <f aca="false">IF(A232="",0,VLOOKUP(A232,データ,18,0))</f>
        <v/>
      </c>
      <c r="J235" s="70" t="str">
        <f aca="false">H235*I235</f>
        <v/>
      </c>
      <c r="K235" s="48"/>
      <c r="L235" s="66"/>
    </row>
    <row r="236" customFormat="false" ht="13.5" hidden="false" customHeight="true" outlineLevel="0" collapsed="false">
      <c r="B236" s="67"/>
      <c r="C236" s="68"/>
      <c r="D236" s="69"/>
      <c r="E236" s="20" t="str">
        <f aca="false">IF(B234="","",VLOOKUP($A234,データ,2,0))</f>
        <v/>
      </c>
      <c r="F236" s="63" t="str">
        <f aca="false">IF(C234="","",VLOOKUP($A234,データ,2,0))</f>
        <v/>
      </c>
      <c r="G236" s="64" t="str">
        <f aca="false">IF(A232="","",IF(VLOOKUP(A232,データ,19,0)=0,"",VLOOKUP(VLOOKUP(A232,データ,19,0),品名,2)))</f>
        <v/>
      </c>
      <c r="H236" s="71" t="str">
        <f aca="false">IF(A232="",0,VLOOKUP(A232,データ,20,0))</f>
        <v/>
      </c>
      <c r="I236" s="72" t="str">
        <f aca="false">IF(A232="",0,VLOOKUP(A232,データ,21,0))</f>
        <v/>
      </c>
      <c r="J236" s="72" t="str">
        <f aca="false">H236*I236</f>
        <v/>
      </c>
      <c r="K236" s="48"/>
      <c r="L236" s="66"/>
    </row>
    <row r="237" customFormat="false" ht="13.5" hidden="false" customHeight="true" outlineLevel="0" collapsed="false">
      <c r="B237" s="67" t="str">
        <f aca="false">IF(I237&gt;=1,"k","")</f>
        <v>k</v>
      </c>
      <c r="C237" s="27"/>
      <c r="D237" s="73"/>
      <c r="E237" s="20" t="str">
        <f aca="false">IF(B235="","",VLOOKUP($A235,データ,2,0))</f>
        <v/>
      </c>
      <c r="F237" s="63" t="str">
        <f aca="false">IF(C235="","",VLOOKUP($A235,データ,2,0))</f>
        <v/>
      </c>
      <c r="G237" s="5" t="s">
        <v>38</v>
      </c>
      <c r="H237" s="5"/>
      <c r="I237" s="46" t="str">
        <f aca="false">SUM(I232:I236)</f>
        <v/>
      </c>
      <c r="J237" s="46" t="str">
        <f aca="false">SUM(J232:J236)</f>
        <v/>
      </c>
      <c r="K237" s="46" t="str">
        <f aca="false">IF(J237&lt;5000,J237,5000)</f>
        <v/>
      </c>
      <c r="L237" s="47" t="n">
        <f aca="false">+J237-K237</f>
        <v>0</v>
      </c>
    </row>
    <row r="238" customFormat="false" ht="13.5" hidden="false" customHeight="true" outlineLevel="0" collapsed="false">
      <c r="A238" s="1" t="str">
        <f aca="false">IF(B238&gt;=1,SMALL(順,B238),"")</f>
        <v/>
      </c>
      <c r="C238" s="77" t="s">
        <v>37</v>
      </c>
      <c r="D238" s="77"/>
      <c r="E238" s="77"/>
      <c r="F238" s="77"/>
      <c r="G238" s="77"/>
      <c r="H238" s="77"/>
      <c r="I238" s="77"/>
      <c r="J238" s="77"/>
      <c r="K238" s="75" t="n">
        <f aca="true">IF(K237&lt;1,"",SUMIF($B$8:INDIRECT("b"&amp;ROW()),"=k",$K$8:$K$707))</f>
        <v>0</v>
      </c>
      <c r="L238" s="76"/>
    </row>
    <row r="239" customFormat="false" ht="13.5" hidden="false" customHeight="true" outlineLevel="0" collapsed="false">
      <c r="A239" s="61" t="str">
        <f aca="false">IF(B239="","",SMALL(順,B239))</f>
        <v/>
      </c>
      <c r="B239" s="1" t="str">
        <f aca="false">IF(B232="","",IF(B232+1&gt;入力用!$W$8,"",B232+1))</f>
        <v/>
      </c>
      <c r="C239" s="23" t="str">
        <f aca="false">B239</f>
        <v/>
      </c>
      <c r="D239" s="62"/>
      <c r="E239" s="20" t="str">
        <f aca="false">IF($B239="","",VLOOKUP($A239,データ,5,0))</f>
        <v/>
      </c>
      <c r="F239" s="63" t="str">
        <f aca="false">IF($B239="","",VLOOKUP($A239,データ,6,0))</f>
        <v/>
      </c>
      <c r="G239" s="64" t="str">
        <f aca="false">IF(A239="","",IF(VLOOKUP(A239,データ,7,0)=0,"",VLOOKUP(VLOOKUP(A239,データ,7,0),品名,2)))</f>
        <v/>
      </c>
      <c r="H239" s="65" t="str">
        <f aca="false">IF(A239="",0,VLOOKUP(A239,データ,8,0))</f>
        <v/>
      </c>
      <c r="I239" s="65" t="str">
        <f aca="false">IF(A239="",0,VLOOKUP(A239,データ,9,0))</f>
        <v/>
      </c>
      <c r="J239" s="65" t="str">
        <f aca="false">H239*I239</f>
        <v/>
      </c>
      <c r="K239" s="48"/>
      <c r="L239" s="66"/>
    </row>
    <row r="240" customFormat="false" ht="13.5" hidden="false" customHeight="true" outlineLevel="0" collapsed="false">
      <c r="B240" s="67"/>
      <c r="C240" s="68"/>
      <c r="D240" s="69"/>
      <c r="E240" s="20" t="str">
        <f aca="false">IF(B238="","",VLOOKUP($A238,データ,2,0))</f>
        <v/>
      </c>
      <c r="F240" s="63" t="n">
        <f aca="false">IF(C238="","",VLOOKUP($A238,データ,2,0))</f>
        <v>1</v>
      </c>
      <c r="G240" s="64" t="str">
        <f aca="false">IF(A239="","",IF(VLOOKUP(A239,データ,10,0)=0,"",VLOOKUP(VLOOKUP(A239,データ,10,0),品名,2)))</f>
        <v/>
      </c>
      <c r="H240" s="70" t="str">
        <f aca="false">IF(A239="",0,VLOOKUP(A239,データ,11,0))</f>
        <v/>
      </c>
      <c r="I240" s="70" t="str">
        <f aca="false">IF(A239="",0,VLOOKUP(A239,データ,12,0))</f>
        <v/>
      </c>
      <c r="J240" s="70" t="str">
        <f aca="false">H240*I240</f>
        <v/>
      </c>
      <c r="K240" s="48"/>
      <c r="L240" s="66"/>
    </row>
    <row r="241" customFormat="false" ht="13.5" hidden="false" customHeight="true" outlineLevel="0" collapsed="false">
      <c r="B241" s="67"/>
      <c r="C241" s="68" t="str">
        <f aca="false">IF($B239="","",VLOOKUP($A239,データ,3,0))</f>
        <v/>
      </c>
      <c r="D241" s="69" t="str">
        <f aca="false">IF($B239="","",VLOOKUP($A239,データ,4,0))</f>
        <v/>
      </c>
      <c r="E241" s="20" t="str">
        <f aca="false">IF(B239="","",VLOOKUP($A239,データ,2,0))</f>
        <v/>
      </c>
      <c r="F241" s="63" t="str">
        <f aca="false">IF(C239="","",VLOOKUP($A239,データ,2,0))</f>
        <v/>
      </c>
      <c r="G241" s="64" t="str">
        <f aca="false">IF(A239="","",IF(VLOOKUP(A239,データ,13,0)=0,"",VLOOKUP(VLOOKUP(A239,データ,13,0),品名,2)))</f>
        <v/>
      </c>
      <c r="H241" s="70" t="str">
        <f aca="false">IF(A239="",0,VLOOKUP(A239,データ,14,0))</f>
        <v/>
      </c>
      <c r="I241" s="70" t="str">
        <f aca="false">IF(A239="",0,VLOOKUP(A239,データ,15,0))</f>
        <v/>
      </c>
      <c r="J241" s="70" t="str">
        <f aca="false">H241*I241</f>
        <v/>
      </c>
      <c r="K241" s="48"/>
      <c r="L241" s="66"/>
    </row>
    <row r="242" customFormat="false" ht="13.5" hidden="false" customHeight="true" outlineLevel="0" collapsed="false">
      <c r="B242" s="67"/>
      <c r="C242" s="68"/>
      <c r="D242" s="69"/>
      <c r="E242" s="20" t="str">
        <f aca="false">IF(B240="","",VLOOKUP($A240,データ,2,0))</f>
        <v/>
      </c>
      <c r="F242" s="63" t="str">
        <f aca="false">IF(C240="","",VLOOKUP($A240,データ,2,0))</f>
        <v/>
      </c>
      <c r="G242" s="64" t="str">
        <f aca="false">IF(A239="","",IF(VLOOKUP(A239,データ,16,0)=0,"",VLOOKUP(VLOOKUP(A239,データ,16,0),品名,2)))</f>
        <v/>
      </c>
      <c r="H242" s="70" t="str">
        <f aca="false">IF(A239="",0,VLOOKUP(A239,データ,17,0))</f>
        <v/>
      </c>
      <c r="I242" s="70" t="str">
        <f aca="false">IF(A239="",0,VLOOKUP(A239,データ,18,0))</f>
        <v/>
      </c>
      <c r="J242" s="70" t="str">
        <f aca="false">H242*I242</f>
        <v/>
      </c>
      <c r="K242" s="48"/>
      <c r="L242" s="66"/>
    </row>
    <row r="243" customFormat="false" ht="13.5" hidden="false" customHeight="true" outlineLevel="0" collapsed="false">
      <c r="B243" s="67"/>
      <c r="C243" s="68"/>
      <c r="D243" s="69"/>
      <c r="E243" s="20" t="str">
        <f aca="false">IF(B241="","",VLOOKUP($A241,データ,2,0))</f>
        <v/>
      </c>
      <c r="F243" s="63" t="str">
        <f aca="false">IF(C241="","",VLOOKUP($A241,データ,2,0))</f>
        <v/>
      </c>
      <c r="G243" s="64" t="str">
        <f aca="false">IF(A239="","",IF(VLOOKUP(A239,データ,19,0)=0,"",VLOOKUP(VLOOKUP(A239,データ,19,0),品名,2)))</f>
        <v/>
      </c>
      <c r="H243" s="71" t="str">
        <f aca="false">IF(A239="",0,VLOOKUP(A239,データ,20,0))</f>
        <v/>
      </c>
      <c r="I243" s="72" t="str">
        <f aca="false">IF(A239="",0,VLOOKUP(A239,データ,21,0))</f>
        <v/>
      </c>
      <c r="J243" s="72" t="str">
        <f aca="false">H243*I243</f>
        <v/>
      </c>
      <c r="K243" s="48"/>
      <c r="L243" s="66"/>
    </row>
    <row r="244" customFormat="false" ht="13.5" hidden="false" customHeight="true" outlineLevel="0" collapsed="false">
      <c r="B244" s="67" t="str">
        <f aca="false">IF(I244&gt;=1,"k","")</f>
        <v>k</v>
      </c>
      <c r="C244" s="27"/>
      <c r="D244" s="73"/>
      <c r="E244" s="20" t="str">
        <f aca="false">IF(B242="","",VLOOKUP($A242,データ,2,0))</f>
        <v/>
      </c>
      <c r="F244" s="63" t="str">
        <f aca="false">IF(C242="","",VLOOKUP($A242,データ,2,0))</f>
        <v/>
      </c>
      <c r="G244" s="5" t="s">
        <v>38</v>
      </c>
      <c r="H244" s="5"/>
      <c r="I244" s="46" t="str">
        <f aca="false">SUM(I239:I243)</f>
        <v/>
      </c>
      <c r="J244" s="46" t="str">
        <f aca="false">SUM(J239:J243)</f>
        <v/>
      </c>
      <c r="K244" s="46" t="str">
        <f aca="false">IF(J244&lt;5000,J244,5000)</f>
        <v/>
      </c>
      <c r="L244" s="47" t="n">
        <f aca="false">+J244-K244</f>
        <v>0</v>
      </c>
    </row>
    <row r="245" customFormat="false" ht="13.5" hidden="false" customHeight="true" outlineLevel="0" collapsed="false">
      <c r="A245" s="1" t="str">
        <f aca="false">IF(B245&gt;=1,SMALL(順,B245),"")</f>
        <v/>
      </c>
      <c r="C245" s="77" t="s">
        <v>37</v>
      </c>
      <c r="D245" s="77"/>
      <c r="E245" s="77"/>
      <c r="F245" s="77"/>
      <c r="G245" s="77"/>
      <c r="H245" s="77"/>
      <c r="I245" s="77"/>
      <c r="J245" s="77"/>
      <c r="K245" s="75" t="n">
        <f aca="true">IF(K244&lt;1,"",SUMIF($B$8:INDIRECT("b"&amp;ROW()),"=k",$K$8:$K$707))</f>
        <v>0</v>
      </c>
      <c r="L245" s="76"/>
    </row>
    <row r="246" customFormat="false" ht="13.5" hidden="false" customHeight="true" outlineLevel="0" collapsed="false">
      <c r="A246" s="61" t="str">
        <f aca="false">IF(B246="","",SMALL(順,B246))</f>
        <v/>
      </c>
      <c r="B246" s="1" t="str">
        <f aca="false">IF(B239="","",IF(B239+1&gt;入力用!$W$8,"",B239+1))</f>
        <v/>
      </c>
      <c r="C246" s="23" t="str">
        <f aca="false">B246</f>
        <v/>
      </c>
      <c r="D246" s="62"/>
      <c r="E246" s="20" t="str">
        <f aca="false">IF($B246="","",VLOOKUP($A246,データ,5,0))</f>
        <v/>
      </c>
      <c r="F246" s="63" t="str">
        <f aca="false">IF($B246="","",VLOOKUP($A246,データ,6,0))</f>
        <v/>
      </c>
      <c r="G246" s="64" t="str">
        <f aca="false">IF(A246="","",IF(VLOOKUP(A246,データ,7,0)=0,"",VLOOKUP(VLOOKUP(A246,データ,7,0),品名,2)))</f>
        <v/>
      </c>
      <c r="H246" s="65" t="str">
        <f aca="false">IF(A246="",0,VLOOKUP(A246,データ,8,0))</f>
        <v/>
      </c>
      <c r="I246" s="65" t="str">
        <f aca="false">IF(A246="",0,VLOOKUP(A246,データ,9,0))</f>
        <v/>
      </c>
      <c r="J246" s="65" t="str">
        <f aca="false">H246*I246</f>
        <v/>
      </c>
      <c r="K246" s="48"/>
      <c r="L246" s="66"/>
    </row>
    <row r="247" customFormat="false" ht="13.5" hidden="false" customHeight="true" outlineLevel="0" collapsed="false">
      <c r="B247" s="67"/>
      <c r="C247" s="68"/>
      <c r="D247" s="69"/>
      <c r="E247" s="20" t="str">
        <f aca="false">IF(B245="","",VLOOKUP($A245,データ,2,0))</f>
        <v/>
      </c>
      <c r="F247" s="63" t="n">
        <f aca="false">IF(C245="","",VLOOKUP($A245,データ,2,0))</f>
        <v>1</v>
      </c>
      <c r="G247" s="64" t="str">
        <f aca="false">IF(A246="","",IF(VLOOKUP(A246,データ,10,0)=0,"",VLOOKUP(VLOOKUP(A246,データ,10,0),品名,2)))</f>
        <v/>
      </c>
      <c r="H247" s="70" t="str">
        <f aca="false">IF(A246="",0,VLOOKUP(A246,データ,11,0))</f>
        <v/>
      </c>
      <c r="I247" s="70" t="str">
        <f aca="false">IF(A246="",0,VLOOKUP(A246,データ,12,0))</f>
        <v/>
      </c>
      <c r="J247" s="70" t="str">
        <f aca="false">H247*I247</f>
        <v/>
      </c>
      <c r="K247" s="48"/>
      <c r="L247" s="66"/>
    </row>
    <row r="248" customFormat="false" ht="13.5" hidden="false" customHeight="true" outlineLevel="0" collapsed="false">
      <c r="B248" s="67"/>
      <c r="C248" s="68" t="str">
        <f aca="false">IF($B246="","",VLOOKUP($A246,データ,3,0))</f>
        <v/>
      </c>
      <c r="D248" s="69" t="str">
        <f aca="false">IF($B246="","",VLOOKUP($A246,データ,4,0))</f>
        <v/>
      </c>
      <c r="E248" s="20" t="str">
        <f aca="false">IF(B246="","",VLOOKUP($A246,データ,2,0))</f>
        <v/>
      </c>
      <c r="F248" s="63" t="str">
        <f aca="false">IF(C246="","",VLOOKUP($A246,データ,2,0))</f>
        <v/>
      </c>
      <c r="G248" s="64" t="str">
        <f aca="false">IF(A246="","",IF(VLOOKUP(A246,データ,13,0)=0,"",VLOOKUP(VLOOKUP(A246,データ,13,0),品名,2)))</f>
        <v/>
      </c>
      <c r="H248" s="70" t="str">
        <f aca="false">IF(A246="",0,VLOOKUP(A246,データ,14,0))</f>
        <v/>
      </c>
      <c r="I248" s="70" t="str">
        <f aca="false">IF(A246="",0,VLOOKUP(A246,データ,15,0))</f>
        <v/>
      </c>
      <c r="J248" s="70" t="str">
        <f aca="false">H248*I248</f>
        <v/>
      </c>
      <c r="K248" s="48"/>
      <c r="L248" s="66"/>
    </row>
    <row r="249" customFormat="false" ht="13.5" hidden="false" customHeight="true" outlineLevel="0" collapsed="false">
      <c r="B249" s="67"/>
      <c r="C249" s="68"/>
      <c r="D249" s="69"/>
      <c r="E249" s="20" t="str">
        <f aca="false">IF(B247="","",VLOOKUP($A247,データ,2,0))</f>
        <v/>
      </c>
      <c r="F249" s="63" t="str">
        <f aca="false">IF(C247="","",VLOOKUP($A247,データ,2,0))</f>
        <v/>
      </c>
      <c r="G249" s="64" t="str">
        <f aca="false">IF(A246="","",IF(VLOOKUP(A246,データ,16,0)=0,"",VLOOKUP(VLOOKUP(A246,データ,16,0),品名,2)))</f>
        <v/>
      </c>
      <c r="H249" s="70" t="str">
        <f aca="false">IF(A246="",0,VLOOKUP(A246,データ,17,0))</f>
        <v/>
      </c>
      <c r="I249" s="70" t="str">
        <f aca="false">IF(A246="",0,VLOOKUP(A246,データ,18,0))</f>
        <v/>
      </c>
      <c r="J249" s="70" t="str">
        <f aca="false">H249*I249</f>
        <v/>
      </c>
      <c r="K249" s="48"/>
      <c r="L249" s="66"/>
    </row>
    <row r="250" customFormat="false" ht="13.5" hidden="false" customHeight="true" outlineLevel="0" collapsed="false">
      <c r="B250" s="67"/>
      <c r="C250" s="68"/>
      <c r="D250" s="69"/>
      <c r="E250" s="20" t="str">
        <f aca="false">IF(B248="","",VLOOKUP($A248,データ,2,0))</f>
        <v/>
      </c>
      <c r="F250" s="63" t="str">
        <f aca="false">IF(C248="","",VLOOKUP($A248,データ,2,0))</f>
        <v/>
      </c>
      <c r="G250" s="64" t="str">
        <f aca="false">IF(A246="","",IF(VLOOKUP(A246,データ,19,0)=0,"",VLOOKUP(VLOOKUP(A246,データ,19,0),品名,2)))</f>
        <v/>
      </c>
      <c r="H250" s="71" t="str">
        <f aca="false">IF(A246="",0,VLOOKUP(A246,データ,20,0))</f>
        <v/>
      </c>
      <c r="I250" s="72" t="str">
        <f aca="false">IF(A246="",0,VLOOKUP(A246,データ,21,0))</f>
        <v/>
      </c>
      <c r="J250" s="72" t="str">
        <f aca="false">H250*I250</f>
        <v/>
      </c>
      <c r="K250" s="48"/>
      <c r="L250" s="66"/>
    </row>
    <row r="251" customFormat="false" ht="13.5" hidden="false" customHeight="true" outlineLevel="0" collapsed="false">
      <c r="B251" s="67" t="str">
        <f aca="false">IF(I251&gt;=1,"k","")</f>
        <v>k</v>
      </c>
      <c r="C251" s="27"/>
      <c r="D251" s="73"/>
      <c r="E251" s="20" t="str">
        <f aca="false">IF(B249="","",VLOOKUP($A249,データ,2,0))</f>
        <v/>
      </c>
      <c r="F251" s="63" t="str">
        <f aca="false">IF(C249="","",VLOOKUP($A249,データ,2,0))</f>
        <v/>
      </c>
      <c r="G251" s="5" t="s">
        <v>38</v>
      </c>
      <c r="H251" s="5"/>
      <c r="I251" s="46" t="str">
        <f aca="false">SUM(I246:I250)</f>
        <v/>
      </c>
      <c r="J251" s="46" t="str">
        <f aca="false">SUM(J246:J250)</f>
        <v/>
      </c>
      <c r="K251" s="46" t="str">
        <f aca="false">IF(J251&lt;5000,J251,5000)</f>
        <v/>
      </c>
      <c r="L251" s="47" t="n">
        <f aca="false">+J251-K251</f>
        <v>0</v>
      </c>
    </row>
    <row r="252" customFormat="false" ht="13.5" hidden="false" customHeight="true" outlineLevel="0" collapsed="false">
      <c r="A252" s="1" t="str">
        <f aca="false">IF(B252&gt;=1,SMALL(順,B252),"")</f>
        <v/>
      </c>
      <c r="C252" s="77" t="s">
        <v>37</v>
      </c>
      <c r="D252" s="77"/>
      <c r="E252" s="77"/>
      <c r="F252" s="77"/>
      <c r="G252" s="77"/>
      <c r="H252" s="77"/>
      <c r="I252" s="77"/>
      <c r="J252" s="77"/>
      <c r="K252" s="75" t="n">
        <f aca="true">IF(K251&lt;1,"",SUMIF($B$8:INDIRECT("b"&amp;ROW()),"=k",$K$8:$K$707))</f>
        <v>0</v>
      </c>
      <c r="L252" s="76"/>
    </row>
    <row r="253" customFormat="false" ht="13.5" hidden="false" customHeight="true" outlineLevel="0" collapsed="false">
      <c r="A253" s="61" t="str">
        <f aca="false">IF(B253="","",SMALL(順,B253))</f>
        <v/>
      </c>
      <c r="B253" s="1" t="str">
        <f aca="false">IF(B246="","",IF(B246+1&gt;入力用!$W$8,"",B246+1))</f>
        <v/>
      </c>
      <c r="C253" s="23" t="str">
        <f aca="false">B253</f>
        <v/>
      </c>
      <c r="D253" s="62"/>
      <c r="E253" s="20" t="str">
        <f aca="false">IF($B253="","",VLOOKUP($A253,データ,5,0))</f>
        <v/>
      </c>
      <c r="F253" s="63" t="str">
        <f aca="false">IF($B253="","",VLOOKUP($A253,データ,6,0))</f>
        <v/>
      </c>
      <c r="G253" s="64" t="str">
        <f aca="false">IF(A253="","",IF(VLOOKUP(A253,データ,7,0)=0,"",VLOOKUP(VLOOKUP(A253,データ,7,0),品名,2)))</f>
        <v/>
      </c>
      <c r="H253" s="65" t="str">
        <f aca="false">IF(A253="",0,VLOOKUP(A253,データ,8,0))</f>
        <v/>
      </c>
      <c r="I253" s="65" t="str">
        <f aca="false">IF(A253="",0,VLOOKUP(A253,データ,9,0))</f>
        <v/>
      </c>
      <c r="J253" s="65" t="str">
        <f aca="false">H253*I253</f>
        <v/>
      </c>
      <c r="K253" s="48"/>
      <c r="L253" s="66"/>
    </row>
    <row r="254" customFormat="false" ht="13.5" hidden="false" customHeight="true" outlineLevel="0" collapsed="false">
      <c r="B254" s="67"/>
      <c r="C254" s="68"/>
      <c r="D254" s="69"/>
      <c r="E254" s="20" t="str">
        <f aca="false">IF(B252="","",VLOOKUP($A252,データ,2,0))</f>
        <v/>
      </c>
      <c r="F254" s="63" t="n">
        <f aca="false">IF(C252="","",VLOOKUP($A252,データ,2,0))</f>
        <v>1</v>
      </c>
      <c r="G254" s="64" t="str">
        <f aca="false">IF(A253="","",IF(VLOOKUP(A253,データ,10,0)=0,"",VLOOKUP(VLOOKUP(A253,データ,10,0),品名,2)))</f>
        <v/>
      </c>
      <c r="H254" s="70" t="str">
        <f aca="false">IF(A253="",0,VLOOKUP(A253,データ,11,0))</f>
        <v/>
      </c>
      <c r="I254" s="70" t="str">
        <f aca="false">IF(A253="",0,VLOOKUP(A253,データ,12,0))</f>
        <v/>
      </c>
      <c r="J254" s="70" t="str">
        <f aca="false">H254*I254</f>
        <v/>
      </c>
      <c r="K254" s="48"/>
      <c r="L254" s="66"/>
    </row>
    <row r="255" customFormat="false" ht="13.5" hidden="false" customHeight="true" outlineLevel="0" collapsed="false">
      <c r="B255" s="67"/>
      <c r="C255" s="68" t="str">
        <f aca="false">IF($B253="","",VLOOKUP($A253,データ,3,0))</f>
        <v/>
      </c>
      <c r="D255" s="69" t="str">
        <f aca="false">IF($B253="","",VLOOKUP($A253,データ,4,0))</f>
        <v/>
      </c>
      <c r="E255" s="20" t="str">
        <f aca="false">IF(B253="","",VLOOKUP($A253,データ,2,0))</f>
        <v/>
      </c>
      <c r="F255" s="63" t="str">
        <f aca="false">IF(C253="","",VLOOKUP($A253,データ,2,0))</f>
        <v/>
      </c>
      <c r="G255" s="64" t="str">
        <f aca="false">IF(A253="","",IF(VLOOKUP(A253,データ,13,0)=0,"",VLOOKUP(VLOOKUP(A253,データ,13,0),品名,2)))</f>
        <v/>
      </c>
      <c r="H255" s="70" t="str">
        <f aca="false">IF(A253="",0,VLOOKUP(A253,データ,14,0))</f>
        <v/>
      </c>
      <c r="I255" s="70" t="str">
        <f aca="false">IF(A253="",0,VLOOKUP(A253,データ,15,0))</f>
        <v/>
      </c>
      <c r="J255" s="70" t="str">
        <f aca="false">H255*I255</f>
        <v/>
      </c>
      <c r="K255" s="48"/>
      <c r="L255" s="66"/>
    </row>
    <row r="256" customFormat="false" ht="13.5" hidden="false" customHeight="true" outlineLevel="0" collapsed="false">
      <c r="B256" s="67"/>
      <c r="C256" s="68"/>
      <c r="D256" s="69"/>
      <c r="E256" s="20" t="str">
        <f aca="false">IF(B254="","",VLOOKUP($A254,データ,2,0))</f>
        <v/>
      </c>
      <c r="F256" s="63" t="str">
        <f aca="false">IF(C254="","",VLOOKUP($A254,データ,2,0))</f>
        <v/>
      </c>
      <c r="G256" s="64" t="str">
        <f aca="false">IF(A253="","",IF(VLOOKUP(A253,データ,16,0)=0,"",VLOOKUP(VLOOKUP(A253,データ,16,0),品名,2)))</f>
        <v/>
      </c>
      <c r="H256" s="70" t="str">
        <f aca="false">IF(A253="",0,VLOOKUP(A253,データ,17,0))</f>
        <v/>
      </c>
      <c r="I256" s="70" t="str">
        <f aca="false">IF(A253="",0,VLOOKUP(A253,データ,18,0))</f>
        <v/>
      </c>
      <c r="J256" s="70" t="str">
        <f aca="false">H256*I256</f>
        <v/>
      </c>
      <c r="K256" s="48"/>
      <c r="L256" s="66"/>
    </row>
    <row r="257" customFormat="false" ht="13.5" hidden="false" customHeight="true" outlineLevel="0" collapsed="false">
      <c r="B257" s="67"/>
      <c r="C257" s="68"/>
      <c r="D257" s="69"/>
      <c r="E257" s="20" t="str">
        <f aca="false">IF(B255="","",VLOOKUP($A255,データ,2,0))</f>
        <v/>
      </c>
      <c r="F257" s="63" t="str">
        <f aca="false">IF(C255="","",VLOOKUP($A255,データ,2,0))</f>
        <v/>
      </c>
      <c r="G257" s="64" t="str">
        <f aca="false">IF(A253="","",IF(VLOOKUP(A253,データ,19,0)=0,"",VLOOKUP(VLOOKUP(A253,データ,19,0),品名,2)))</f>
        <v/>
      </c>
      <c r="H257" s="71" t="str">
        <f aca="false">IF(A253="",0,VLOOKUP(A253,データ,20,0))</f>
        <v/>
      </c>
      <c r="I257" s="72" t="str">
        <f aca="false">IF(A253="",0,VLOOKUP(A253,データ,21,0))</f>
        <v/>
      </c>
      <c r="J257" s="72" t="str">
        <f aca="false">H257*I257</f>
        <v/>
      </c>
      <c r="K257" s="48"/>
      <c r="L257" s="66"/>
    </row>
    <row r="258" customFormat="false" ht="13.5" hidden="false" customHeight="true" outlineLevel="0" collapsed="false">
      <c r="B258" s="67" t="str">
        <f aca="false">IF(I258&gt;=1,"k","")</f>
        <v>k</v>
      </c>
      <c r="C258" s="27"/>
      <c r="D258" s="73"/>
      <c r="E258" s="20" t="str">
        <f aca="false">IF(B256="","",VLOOKUP($A256,データ,2,0))</f>
        <v/>
      </c>
      <c r="F258" s="63" t="str">
        <f aca="false">IF(C256="","",VLOOKUP($A256,データ,2,0))</f>
        <v/>
      </c>
      <c r="G258" s="5" t="s">
        <v>38</v>
      </c>
      <c r="H258" s="5"/>
      <c r="I258" s="46" t="str">
        <f aca="false">SUM(I253:I257)</f>
        <v/>
      </c>
      <c r="J258" s="46" t="str">
        <f aca="false">SUM(J253:J257)</f>
        <v/>
      </c>
      <c r="K258" s="46" t="str">
        <f aca="false">IF(J258&lt;5000,J258,5000)</f>
        <v/>
      </c>
      <c r="L258" s="47" t="n">
        <f aca="false">+J258-K258</f>
        <v>0</v>
      </c>
    </row>
    <row r="259" customFormat="false" ht="13.5" hidden="false" customHeight="true" outlineLevel="0" collapsed="false">
      <c r="A259" s="1" t="str">
        <f aca="false">IF(B259&gt;=1,SMALL(順,B259),"")</f>
        <v/>
      </c>
      <c r="C259" s="77" t="s">
        <v>37</v>
      </c>
      <c r="D259" s="77"/>
      <c r="E259" s="77"/>
      <c r="F259" s="77"/>
      <c r="G259" s="77"/>
      <c r="H259" s="77"/>
      <c r="I259" s="77"/>
      <c r="J259" s="77"/>
      <c r="K259" s="75" t="n">
        <f aca="true">IF(K258&lt;1,"",SUMIF($B$8:INDIRECT("b"&amp;ROW()),"=k",$K$8:$K$707))</f>
        <v>0</v>
      </c>
      <c r="L259" s="76"/>
    </row>
    <row r="260" customFormat="false" ht="13.5" hidden="false" customHeight="true" outlineLevel="0" collapsed="false">
      <c r="A260" s="61" t="str">
        <f aca="false">IF(B260="","",SMALL(順,B260))</f>
        <v/>
      </c>
      <c r="B260" s="1" t="str">
        <f aca="false">IF(B253="","",IF(B253+1&gt;入力用!$W$8,"",B253+1))</f>
        <v/>
      </c>
      <c r="C260" s="23" t="str">
        <f aca="false">B260</f>
        <v/>
      </c>
      <c r="D260" s="62"/>
      <c r="E260" s="20" t="str">
        <f aca="false">IF($B260="","",VLOOKUP($A260,データ,5,0))</f>
        <v/>
      </c>
      <c r="F260" s="63" t="str">
        <f aca="false">IF($B260="","",VLOOKUP($A260,データ,6,0))</f>
        <v/>
      </c>
      <c r="G260" s="64" t="str">
        <f aca="false">IF(A260="","",IF(VLOOKUP(A260,データ,7,0)=0,"",VLOOKUP(VLOOKUP(A260,データ,7,0),品名,2)))</f>
        <v/>
      </c>
      <c r="H260" s="65" t="str">
        <f aca="false">IF(A260="",0,VLOOKUP(A260,データ,8,0))</f>
        <v/>
      </c>
      <c r="I260" s="65" t="str">
        <f aca="false">IF(A260="",0,VLOOKUP(A260,データ,9,0))</f>
        <v/>
      </c>
      <c r="J260" s="65" t="str">
        <f aca="false">H260*I260</f>
        <v/>
      </c>
      <c r="K260" s="48"/>
      <c r="L260" s="66"/>
    </row>
    <row r="261" customFormat="false" ht="13.5" hidden="false" customHeight="true" outlineLevel="0" collapsed="false">
      <c r="B261" s="67"/>
      <c r="C261" s="68"/>
      <c r="D261" s="69"/>
      <c r="E261" s="20" t="str">
        <f aca="false">IF(B259="","",VLOOKUP($A259,データ,2,0))</f>
        <v/>
      </c>
      <c r="F261" s="63" t="n">
        <f aca="false">IF(C259="","",VLOOKUP($A259,データ,2,0))</f>
        <v>1</v>
      </c>
      <c r="G261" s="64" t="str">
        <f aca="false">IF(A260="","",IF(VLOOKUP(A260,データ,10,0)=0,"",VLOOKUP(VLOOKUP(A260,データ,10,0),品名,2)))</f>
        <v/>
      </c>
      <c r="H261" s="70" t="str">
        <f aca="false">IF(A260="",0,VLOOKUP(A260,データ,11,0))</f>
        <v/>
      </c>
      <c r="I261" s="70" t="str">
        <f aca="false">IF(A260="",0,VLOOKUP(A260,データ,12,0))</f>
        <v/>
      </c>
      <c r="J261" s="70" t="str">
        <f aca="false">H261*I261</f>
        <v/>
      </c>
      <c r="K261" s="48"/>
      <c r="L261" s="66"/>
    </row>
    <row r="262" customFormat="false" ht="13.5" hidden="false" customHeight="true" outlineLevel="0" collapsed="false">
      <c r="B262" s="67"/>
      <c r="C262" s="68" t="str">
        <f aca="false">IF($B260="","",VLOOKUP($A260,データ,3,0))</f>
        <v/>
      </c>
      <c r="D262" s="69" t="str">
        <f aca="false">IF($B260="","",VLOOKUP($A260,データ,4,0))</f>
        <v/>
      </c>
      <c r="E262" s="20" t="str">
        <f aca="false">IF(B260="","",VLOOKUP($A260,データ,2,0))</f>
        <v/>
      </c>
      <c r="F262" s="63" t="str">
        <f aca="false">IF(C260="","",VLOOKUP($A260,データ,2,0))</f>
        <v/>
      </c>
      <c r="G262" s="64" t="str">
        <f aca="false">IF(A260="","",IF(VLOOKUP(A260,データ,13,0)=0,"",VLOOKUP(VLOOKUP(A260,データ,13,0),品名,2)))</f>
        <v/>
      </c>
      <c r="H262" s="70" t="str">
        <f aca="false">IF(A260="",0,VLOOKUP(A260,データ,14,0))</f>
        <v/>
      </c>
      <c r="I262" s="70" t="str">
        <f aca="false">IF(A260="",0,VLOOKUP(A260,データ,15,0))</f>
        <v/>
      </c>
      <c r="J262" s="70" t="str">
        <f aca="false">H262*I262</f>
        <v/>
      </c>
      <c r="K262" s="48"/>
      <c r="L262" s="66"/>
    </row>
    <row r="263" customFormat="false" ht="13.5" hidden="false" customHeight="true" outlineLevel="0" collapsed="false">
      <c r="B263" s="67"/>
      <c r="C263" s="68"/>
      <c r="D263" s="69"/>
      <c r="E263" s="20" t="str">
        <f aca="false">IF(B261="","",VLOOKUP($A261,データ,2,0))</f>
        <v/>
      </c>
      <c r="F263" s="63" t="str">
        <f aca="false">IF(C261="","",VLOOKUP($A261,データ,2,0))</f>
        <v/>
      </c>
      <c r="G263" s="64" t="str">
        <f aca="false">IF(A260="","",IF(VLOOKUP(A260,データ,16,0)=0,"",VLOOKUP(VLOOKUP(A260,データ,16,0),品名,2)))</f>
        <v/>
      </c>
      <c r="H263" s="70" t="str">
        <f aca="false">IF(A260="",0,VLOOKUP(A260,データ,17,0))</f>
        <v/>
      </c>
      <c r="I263" s="70" t="str">
        <f aca="false">IF(A260="",0,VLOOKUP(A260,データ,18,0))</f>
        <v/>
      </c>
      <c r="J263" s="70" t="str">
        <f aca="false">H263*I263</f>
        <v/>
      </c>
      <c r="K263" s="48"/>
      <c r="L263" s="66"/>
    </row>
    <row r="264" customFormat="false" ht="13.5" hidden="false" customHeight="true" outlineLevel="0" collapsed="false">
      <c r="B264" s="67"/>
      <c r="C264" s="68"/>
      <c r="D264" s="69"/>
      <c r="E264" s="20" t="str">
        <f aca="false">IF(B262="","",VLOOKUP($A262,データ,2,0))</f>
        <v/>
      </c>
      <c r="F264" s="63" t="str">
        <f aca="false">IF(C262="","",VLOOKUP($A262,データ,2,0))</f>
        <v/>
      </c>
      <c r="G264" s="64" t="str">
        <f aca="false">IF(A260="","",IF(VLOOKUP(A260,データ,19,0)=0,"",VLOOKUP(VLOOKUP(A260,データ,19,0),品名,2)))</f>
        <v/>
      </c>
      <c r="H264" s="71" t="str">
        <f aca="false">IF(A260="",0,VLOOKUP(A260,データ,20,0))</f>
        <v/>
      </c>
      <c r="I264" s="72" t="str">
        <f aca="false">IF(A260="",0,VLOOKUP(A260,データ,21,0))</f>
        <v/>
      </c>
      <c r="J264" s="72" t="str">
        <f aca="false">H264*I264</f>
        <v/>
      </c>
      <c r="K264" s="48"/>
      <c r="L264" s="66"/>
    </row>
    <row r="265" customFormat="false" ht="13.5" hidden="false" customHeight="true" outlineLevel="0" collapsed="false">
      <c r="B265" s="67" t="str">
        <f aca="false">IF(I265&gt;=1,"k","")</f>
        <v>k</v>
      </c>
      <c r="C265" s="27"/>
      <c r="D265" s="73"/>
      <c r="E265" s="20" t="str">
        <f aca="false">IF(B263="","",VLOOKUP($A263,データ,2,0))</f>
        <v/>
      </c>
      <c r="F265" s="63" t="str">
        <f aca="false">IF(C263="","",VLOOKUP($A263,データ,2,0))</f>
        <v/>
      </c>
      <c r="G265" s="5" t="s">
        <v>38</v>
      </c>
      <c r="H265" s="5"/>
      <c r="I265" s="46" t="str">
        <f aca="false">SUM(I260:I264)</f>
        <v/>
      </c>
      <c r="J265" s="46" t="str">
        <f aca="false">SUM(J260:J264)</f>
        <v/>
      </c>
      <c r="K265" s="46" t="str">
        <f aca="false">IF(J265&lt;5000,J265,5000)</f>
        <v/>
      </c>
      <c r="L265" s="47" t="n">
        <f aca="false">+J265-K265</f>
        <v>0</v>
      </c>
    </row>
    <row r="266" customFormat="false" ht="13.5" hidden="false" customHeight="true" outlineLevel="0" collapsed="false">
      <c r="A266" s="1" t="str">
        <f aca="false">IF(B266&gt;=1,SMALL(順,B266),"")</f>
        <v/>
      </c>
      <c r="C266" s="77" t="s">
        <v>37</v>
      </c>
      <c r="D266" s="77"/>
      <c r="E266" s="77"/>
      <c r="F266" s="77"/>
      <c r="G266" s="77"/>
      <c r="H266" s="77"/>
      <c r="I266" s="77"/>
      <c r="J266" s="77"/>
      <c r="K266" s="75" t="n">
        <f aca="true">IF(K265&lt;1,"",SUMIF($B$8:INDIRECT("b"&amp;ROW()),"=k",$K$8:$K$707))</f>
        <v>0</v>
      </c>
      <c r="L266" s="76"/>
    </row>
    <row r="267" customFormat="false" ht="13.5" hidden="false" customHeight="true" outlineLevel="0" collapsed="false">
      <c r="A267" s="61" t="str">
        <f aca="false">IF(B267="","",SMALL(順,B267))</f>
        <v/>
      </c>
      <c r="B267" s="1" t="str">
        <f aca="false">IF(B260="","",IF(B260+1&gt;入力用!$W$8,"",B260+1))</f>
        <v/>
      </c>
      <c r="C267" s="23" t="str">
        <f aca="false">B267</f>
        <v/>
      </c>
      <c r="D267" s="62"/>
      <c r="E267" s="20" t="str">
        <f aca="false">IF($B267="","",VLOOKUP($A267,データ,5,0))</f>
        <v/>
      </c>
      <c r="F267" s="63" t="str">
        <f aca="false">IF($B267="","",VLOOKUP($A267,データ,6,0))</f>
        <v/>
      </c>
      <c r="G267" s="64" t="str">
        <f aca="false">IF(A267="","",IF(VLOOKUP(A267,データ,7,0)=0,"",VLOOKUP(VLOOKUP(A267,データ,7,0),品名,2)))</f>
        <v/>
      </c>
      <c r="H267" s="65" t="str">
        <f aca="false">IF(A267="",0,VLOOKUP(A267,データ,8,0))</f>
        <v/>
      </c>
      <c r="I267" s="65" t="str">
        <f aca="false">IF(A267="",0,VLOOKUP(A267,データ,9,0))</f>
        <v/>
      </c>
      <c r="J267" s="65" t="str">
        <f aca="false">H267*I267</f>
        <v/>
      </c>
      <c r="K267" s="48"/>
      <c r="L267" s="66"/>
    </row>
    <row r="268" customFormat="false" ht="13.5" hidden="false" customHeight="true" outlineLevel="0" collapsed="false">
      <c r="B268" s="67"/>
      <c r="C268" s="68"/>
      <c r="D268" s="69"/>
      <c r="E268" s="20" t="str">
        <f aca="false">IF(B266="","",VLOOKUP($A266,データ,2,0))</f>
        <v/>
      </c>
      <c r="F268" s="63" t="n">
        <f aca="false">IF(C266="","",VLOOKUP($A266,データ,2,0))</f>
        <v>1</v>
      </c>
      <c r="G268" s="64" t="str">
        <f aca="false">IF(A267="","",IF(VLOOKUP(A267,データ,10,0)=0,"",VLOOKUP(VLOOKUP(A267,データ,10,0),品名,2)))</f>
        <v/>
      </c>
      <c r="H268" s="70" t="str">
        <f aca="false">IF(A267="",0,VLOOKUP(A267,データ,11,0))</f>
        <v/>
      </c>
      <c r="I268" s="70" t="str">
        <f aca="false">IF(A267="",0,VLOOKUP(A267,データ,12,0))</f>
        <v/>
      </c>
      <c r="J268" s="70" t="str">
        <f aca="false">H268*I268</f>
        <v/>
      </c>
      <c r="K268" s="48"/>
      <c r="L268" s="66"/>
    </row>
    <row r="269" customFormat="false" ht="13.5" hidden="false" customHeight="true" outlineLevel="0" collapsed="false">
      <c r="B269" s="67"/>
      <c r="C269" s="68" t="str">
        <f aca="false">IF($B267="","",VLOOKUP($A267,データ,3,0))</f>
        <v/>
      </c>
      <c r="D269" s="69" t="str">
        <f aca="false">IF($B267="","",VLOOKUP($A267,データ,4,0))</f>
        <v/>
      </c>
      <c r="E269" s="20" t="str">
        <f aca="false">IF(B267="","",VLOOKUP($A267,データ,2,0))</f>
        <v/>
      </c>
      <c r="F269" s="63" t="str">
        <f aca="false">IF(C267="","",VLOOKUP($A267,データ,2,0))</f>
        <v/>
      </c>
      <c r="G269" s="64" t="str">
        <f aca="false">IF(A267="","",IF(VLOOKUP(A267,データ,13,0)=0,"",VLOOKUP(VLOOKUP(A267,データ,13,0),品名,2)))</f>
        <v/>
      </c>
      <c r="H269" s="70" t="str">
        <f aca="false">IF(A267="",0,VLOOKUP(A267,データ,14,0))</f>
        <v/>
      </c>
      <c r="I269" s="70" t="str">
        <f aca="false">IF(A267="",0,VLOOKUP(A267,データ,15,0))</f>
        <v/>
      </c>
      <c r="J269" s="70" t="str">
        <f aca="false">H269*I269</f>
        <v/>
      </c>
      <c r="K269" s="48"/>
      <c r="L269" s="66"/>
    </row>
    <row r="270" customFormat="false" ht="13.5" hidden="false" customHeight="true" outlineLevel="0" collapsed="false">
      <c r="B270" s="67"/>
      <c r="C270" s="68"/>
      <c r="D270" s="69"/>
      <c r="E270" s="20" t="str">
        <f aca="false">IF(B268="","",VLOOKUP($A268,データ,2,0))</f>
        <v/>
      </c>
      <c r="F270" s="63" t="str">
        <f aca="false">IF(C268="","",VLOOKUP($A268,データ,2,0))</f>
        <v/>
      </c>
      <c r="G270" s="64" t="str">
        <f aca="false">IF(A267="","",IF(VLOOKUP(A267,データ,16,0)=0,"",VLOOKUP(VLOOKUP(A267,データ,16,0),品名,2)))</f>
        <v/>
      </c>
      <c r="H270" s="70" t="str">
        <f aca="false">IF(A267="",0,VLOOKUP(A267,データ,17,0))</f>
        <v/>
      </c>
      <c r="I270" s="70" t="str">
        <f aca="false">IF(A267="",0,VLOOKUP(A267,データ,18,0))</f>
        <v/>
      </c>
      <c r="J270" s="70" t="str">
        <f aca="false">H270*I270</f>
        <v/>
      </c>
      <c r="K270" s="48"/>
      <c r="L270" s="66"/>
    </row>
    <row r="271" customFormat="false" ht="13.5" hidden="false" customHeight="true" outlineLevel="0" collapsed="false">
      <c r="B271" s="67"/>
      <c r="C271" s="68"/>
      <c r="D271" s="69"/>
      <c r="E271" s="20" t="str">
        <f aca="false">IF(B269="","",VLOOKUP($A269,データ,2,0))</f>
        <v/>
      </c>
      <c r="F271" s="63" t="str">
        <f aca="false">IF(C269="","",VLOOKUP($A269,データ,2,0))</f>
        <v/>
      </c>
      <c r="G271" s="64" t="str">
        <f aca="false">IF(A267="","",IF(VLOOKUP(A267,データ,19,0)=0,"",VLOOKUP(VLOOKUP(A267,データ,19,0),品名,2)))</f>
        <v/>
      </c>
      <c r="H271" s="71" t="str">
        <f aca="false">IF(A267="",0,VLOOKUP(A267,データ,20,0))</f>
        <v/>
      </c>
      <c r="I271" s="72" t="str">
        <f aca="false">IF(A267="",0,VLOOKUP(A267,データ,21,0))</f>
        <v/>
      </c>
      <c r="J271" s="72" t="str">
        <f aca="false">H271*I271</f>
        <v/>
      </c>
      <c r="K271" s="48"/>
      <c r="L271" s="66"/>
    </row>
    <row r="272" customFormat="false" ht="13.5" hidden="false" customHeight="true" outlineLevel="0" collapsed="false">
      <c r="B272" s="67" t="str">
        <f aca="false">IF(I272&gt;=1,"k","")</f>
        <v>k</v>
      </c>
      <c r="C272" s="27"/>
      <c r="D272" s="73"/>
      <c r="E272" s="20" t="str">
        <f aca="false">IF(B270="","",VLOOKUP($A270,データ,2,0))</f>
        <v/>
      </c>
      <c r="F272" s="63" t="str">
        <f aca="false">IF(C270="","",VLOOKUP($A270,データ,2,0))</f>
        <v/>
      </c>
      <c r="G272" s="5" t="s">
        <v>38</v>
      </c>
      <c r="H272" s="5"/>
      <c r="I272" s="46" t="str">
        <f aca="false">SUM(I267:I271)</f>
        <v/>
      </c>
      <c r="J272" s="46" t="str">
        <f aca="false">SUM(J267:J271)</f>
        <v/>
      </c>
      <c r="K272" s="46" t="str">
        <f aca="false">IF(J272&lt;5000,J272,5000)</f>
        <v/>
      </c>
      <c r="L272" s="47" t="n">
        <f aca="false">+J272-K272</f>
        <v>0</v>
      </c>
    </row>
    <row r="273" customFormat="false" ht="13.5" hidden="false" customHeight="true" outlineLevel="0" collapsed="false">
      <c r="A273" s="1" t="str">
        <f aca="false">IF(B273&gt;=1,SMALL(順,B273),"")</f>
        <v/>
      </c>
      <c r="C273" s="77" t="s">
        <v>37</v>
      </c>
      <c r="D273" s="77"/>
      <c r="E273" s="77"/>
      <c r="F273" s="77"/>
      <c r="G273" s="77"/>
      <c r="H273" s="77"/>
      <c r="I273" s="77"/>
      <c r="J273" s="77"/>
      <c r="K273" s="75" t="n">
        <f aca="true">IF(K272&lt;1,"",SUMIF($B$8:INDIRECT("b"&amp;ROW()),"=k",$K$8:$K$707))</f>
        <v>0</v>
      </c>
      <c r="L273" s="76"/>
    </row>
    <row r="274" customFormat="false" ht="13.5" hidden="false" customHeight="true" outlineLevel="0" collapsed="false">
      <c r="A274" s="61" t="str">
        <f aca="false">IF(B274="","",SMALL(順,B274))</f>
        <v/>
      </c>
      <c r="B274" s="1" t="str">
        <f aca="false">IF(B267="","",IF(B267+1&gt;入力用!$W$8,"",B267+1))</f>
        <v/>
      </c>
      <c r="C274" s="23" t="str">
        <f aca="false">B274</f>
        <v/>
      </c>
      <c r="D274" s="62"/>
      <c r="E274" s="20" t="str">
        <f aca="false">IF($B274="","",VLOOKUP($A274,データ,5,0))</f>
        <v/>
      </c>
      <c r="F274" s="63" t="str">
        <f aca="false">IF($B274="","",VLOOKUP($A274,データ,6,0))</f>
        <v/>
      </c>
      <c r="G274" s="64" t="str">
        <f aca="false">IF(A274="","",IF(VLOOKUP(A274,データ,7,0)=0,"",VLOOKUP(VLOOKUP(A274,データ,7,0),品名,2)))</f>
        <v/>
      </c>
      <c r="H274" s="65" t="str">
        <f aca="false">IF(A274="",0,VLOOKUP(A274,データ,8,0))</f>
        <v/>
      </c>
      <c r="I274" s="65" t="str">
        <f aca="false">IF(A274="",0,VLOOKUP(A274,データ,9,0))</f>
        <v/>
      </c>
      <c r="J274" s="65" t="str">
        <f aca="false">H274*I274</f>
        <v/>
      </c>
      <c r="K274" s="48"/>
      <c r="L274" s="66"/>
    </row>
    <row r="275" customFormat="false" ht="13.5" hidden="false" customHeight="true" outlineLevel="0" collapsed="false">
      <c r="B275" s="67"/>
      <c r="C275" s="68"/>
      <c r="D275" s="69"/>
      <c r="E275" s="20" t="str">
        <f aca="false">IF(B273="","",VLOOKUP($A273,データ,2,0))</f>
        <v/>
      </c>
      <c r="F275" s="63" t="n">
        <f aca="false">IF(C273="","",VLOOKUP($A273,データ,2,0))</f>
        <v>1</v>
      </c>
      <c r="G275" s="64" t="str">
        <f aca="false">IF(A274="","",IF(VLOOKUP(A274,データ,10,0)=0,"",VLOOKUP(VLOOKUP(A274,データ,10,0),品名,2)))</f>
        <v/>
      </c>
      <c r="H275" s="70" t="str">
        <f aca="false">IF(A274="",0,VLOOKUP(A274,データ,11,0))</f>
        <v/>
      </c>
      <c r="I275" s="70" t="str">
        <f aca="false">IF(A274="",0,VLOOKUP(A274,データ,12,0))</f>
        <v/>
      </c>
      <c r="J275" s="70" t="str">
        <f aca="false">H275*I275</f>
        <v/>
      </c>
      <c r="K275" s="48"/>
      <c r="L275" s="66"/>
    </row>
    <row r="276" customFormat="false" ht="13.5" hidden="false" customHeight="true" outlineLevel="0" collapsed="false">
      <c r="B276" s="67"/>
      <c r="C276" s="68" t="str">
        <f aca="false">IF($B274="","",VLOOKUP($A274,データ,3,0))</f>
        <v/>
      </c>
      <c r="D276" s="69" t="str">
        <f aca="false">IF($B274="","",VLOOKUP($A274,データ,4,0))</f>
        <v/>
      </c>
      <c r="E276" s="20" t="str">
        <f aca="false">IF(B274="","",VLOOKUP($A274,データ,2,0))</f>
        <v/>
      </c>
      <c r="F276" s="63" t="str">
        <f aca="false">IF(C274="","",VLOOKUP($A274,データ,2,0))</f>
        <v/>
      </c>
      <c r="G276" s="64" t="str">
        <f aca="false">IF(A274="","",IF(VLOOKUP(A274,データ,13,0)=0,"",VLOOKUP(VLOOKUP(A274,データ,13,0),品名,2)))</f>
        <v/>
      </c>
      <c r="H276" s="70" t="str">
        <f aca="false">IF(A274="",0,VLOOKUP(A274,データ,14,0))</f>
        <v/>
      </c>
      <c r="I276" s="70" t="str">
        <f aca="false">IF(A274="",0,VLOOKUP(A274,データ,15,0))</f>
        <v/>
      </c>
      <c r="J276" s="70" t="str">
        <f aca="false">H276*I276</f>
        <v/>
      </c>
      <c r="K276" s="48"/>
      <c r="L276" s="66"/>
    </row>
    <row r="277" customFormat="false" ht="13.5" hidden="false" customHeight="true" outlineLevel="0" collapsed="false">
      <c r="B277" s="67"/>
      <c r="C277" s="68"/>
      <c r="D277" s="69"/>
      <c r="E277" s="20" t="str">
        <f aca="false">IF(B275="","",VLOOKUP($A275,データ,2,0))</f>
        <v/>
      </c>
      <c r="F277" s="63" t="str">
        <f aca="false">IF(C275="","",VLOOKUP($A275,データ,2,0))</f>
        <v/>
      </c>
      <c r="G277" s="64" t="str">
        <f aca="false">IF(A274="","",IF(VLOOKUP(A274,データ,16,0)=0,"",VLOOKUP(VLOOKUP(A274,データ,16,0),品名,2)))</f>
        <v/>
      </c>
      <c r="H277" s="70" t="str">
        <f aca="false">IF(A274="",0,VLOOKUP(A274,データ,17,0))</f>
        <v/>
      </c>
      <c r="I277" s="70" t="str">
        <f aca="false">IF(A274="",0,VLOOKUP(A274,データ,18,0))</f>
        <v/>
      </c>
      <c r="J277" s="70" t="str">
        <f aca="false">H277*I277</f>
        <v/>
      </c>
      <c r="K277" s="48"/>
      <c r="L277" s="66"/>
    </row>
    <row r="278" customFormat="false" ht="13.5" hidden="false" customHeight="true" outlineLevel="0" collapsed="false">
      <c r="B278" s="67"/>
      <c r="C278" s="68"/>
      <c r="D278" s="69"/>
      <c r="E278" s="20" t="str">
        <f aca="false">IF(B276="","",VLOOKUP($A276,データ,2,0))</f>
        <v/>
      </c>
      <c r="F278" s="63" t="str">
        <f aca="false">IF(C276="","",VLOOKUP($A276,データ,2,0))</f>
        <v/>
      </c>
      <c r="G278" s="64" t="str">
        <f aca="false">IF(A274="","",IF(VLOOKUP(A274,データ,19,0)=0,"",VLOOKUP(VLOOKUP(A274,データ,19,0),品名,2)))</f>
        <v/>
      </c>
      <c r="H278" s="71" t="str">
        <f aca="false">IF(A274="",0,VLOOKUP(A274,データ,20,0))</f>
        <v/>
      </c>
      <c r="I278" s="72" t="str">
        <f aca="false">IF(A274="",0,VLOOKUP(A274,データ,21,0))</f>
        <v/>
      </c>
      <c r="J278" s="72" t="str">
        <f aca="false">H278*I278</f>
        <v/>
      </c>
      <c r="K278" s="48"/>
      <c r="L278" s="66"/>
    </row>
    <row r="279" customFormat="false" ht="13.5" hidden="false" customHeight="true" outlineLevel="0" collapsed="false">
      <c r="B279" s="67" t="str">
        <f aca="false">IF(I279&gt;=1,"k","")</f>
        <v>k</v>
      </c>
      <c r="C279" s="27"/>
      <c r="D279" s="73"/>
      <c r="E279" s="20" t="str">
        <f aca="false">IF(B277="","",VLOOKUP($A277,データ,2,0))</f>
        <v/>
      </c>
      <c r="F279" s="63" t="str">
        <f aca="false">IF(C277="","",VLOOKUP($A277,データ,2,0))</f>
        <v/>
      </c>
      <c r="G279" s="5" t="s">
        <v>38</v>
      </c>
      <c r="H279" s="5"/>
      <c r="I279" s="46" t="str">
        <f aca="false">SUM(I274:I278)</f>
        <v/>
      </c>
      <c r="J279" s="46" t="str">
        <f aca="false">SUM(J274:J278)</f>
        <v/>
      </c>
      <c r="K279" s="46" t="str">
        <f aca="false">IF(J279&lt;5000,J279,5000)</f>
        <v/>
      </c>
      <c r="L279" s="47" t="n">
        <f aca="false">+J279-K279</f>
        <v>0</v>
      </c>
    </row>
    <row r="280" customFormat="false" ht="13.5" hidden="false" customHeight="true" outlineLevel="0" collapsed="false">
      <c r="A280" s="1" t="str">
        <f aca="false">IF(B280&gt;=1,SMALL(順,B280),"")</f>
        <v/>
      </c>
      <c r="C280" s="77" t="s">
        <v>37</v>
      </c>
      <c r="D280" s="77"/>
      <c r="E280" s="77"/>
      <c r="F280" s="77"/>
      <c r="G280" s="77"/>
      <c r="H280" s="77"/>
      <c r="I280" s="77"/>
      <c r="J280" s="77"/>
      <c r="K280" s="75" t="n">
        <f aca="true">IF(K279&lt;1,"",SUMIF($B$8:INDIRECT("b"&amp;ROW()),"=k",$K$8:$K$707))</f>
        <v>0</v>
      </c>
      <c r="L280" s="76"/>
    </row>
    <row r="281" customFormat="false" ht="13.5" hidden="false" customHeight="true" outlineLevel="0" collapsed="false">
      <c r="A281" s="61" t="str">
        <f aca="false">IF(B281="","",SMALL(順,B281))</f>
        <v/>
      </c>
      <c r="B281" s="1" t="str">
        <f aca="false">IF(B274="","",IF(B274+1&gt;入力用!$W$8,"",B274+1))</f>
        <v/>
      </c>
      <c r="C281" s="23" t="str">
        <f aca="false">B281</f>
        <v/>
      </c>
      <c r="D281" s="62"/>
      <c r="E281" s="20" t="str">
        <f aca="false">IF($B281="","",VLOOKUP($A281,データ,5,0))</f>
        <v/>
      </c>
      <c r="F281" s="63" t="str">
        <f aca="false">IF($B281="","",VLOOKUP($A281,データ,6,0))</f>
        <v/>
      </c>
      <c r="G281" s="64" t="str">
        <f aca="false">IF(A281="","",IF(VLOOKUP(A281,データ,7,0)=0,"",VLOOKUP(VLOOKUP(A281,データ,7,0),品名,2)))</f>
        <v/>
      </c>
      <c r="H281" s="65" t="str">
        <f aca="false">IF(A281="",0,VLOOKUP(A281,データ,8,0))</f>
        <v/>
      </c>
      <c r="I281" s="65" t="str">
        <f aca="false">IF(A281="",0,VLOOKUP(A281,データ,9,0))</f>
        <v/>
      </c>
      <c r="J281" s="65" t="str">
        <f aca="false">H281*I281</f>
        <v/>
      </c>
      <c r="K281" s="48"/>
      <c r="L281" s="66"/>
    </row>
    <row r="282" customFormat="false" ht="13.5" hidden="false" customHeight="true" outlineLevel="0" collapsed="false">
      <c r="B282" s="67"/>
      <c r="C282" s="68"/>
      <c r="D282" s="69"/>
      <c r="E282" s="20" t="str">
        <f aca="false">IF(B280="","",VLOOKUP($A280,データ,2,0))</f>
        <v/>
      </c>
      <c r="F282" s="63" t="n">
        <f aca="false">IF(C280="","",VLOOKUP($A280,データ,2,0))</f>
        <v>1</v>
      </c>
      <c r="G282" s="64" t="str">
        <f aca="false">IF(A281="","",IF(VLOOKUP(A281,データ,10,0)=0,"",VLOOKUP(VLOOKUP(A281,データ,10,0),品名,2)))</f>
        <v/>
      </c>
      <c r="H282" s="70" t="str">
        <f aca="false">IF(A281="",0,VLOOKUP(A281,データ,11,0))</f>
        <v/>
      </c>
      <c r="I282" s="70" t="str">
        <f aca="false">IF(A281="",0,VLOOKUP(A281,データ,12,0))</f>
        <v/>
      </c>
      <c r="J282" s="70" t="str">
        <f aca="false">H282*I282</f>
        <v/>
      </c>
      <c r="K282" s="48"/>
      <c r="L282" s="66"/>
    </row>
    <row r="283" customFormat="false" ht="13.5" hidden="false" customHeight="true" outlineLevel="0" collapsed="false">
      <c r="B283" s="67"/>
      <c r="C283" s="68" t="str">
        <f aca="false">IF($B281="","",VLOOKUP($A281,データ,3,0))</f>
        <v/>
      </c>
      <c r="D283" s="69" t="str">
        <f aca="false">IF($B281="","",VLOOKUP($A281,データ,4,0))</f>
        <v/>
      </c>
      <c r="E283" s="20" t="str">
        <f aca="false">IF(B281="","",VLOOKUP($A281,データ,2,0))</f>
        <v/>
      </c>
      <c r="F283" s="63" t="str">
        <f aca="false">IF(C281="","",VLOOKUP($A281,データ,2,0))</f>
        <v/>
      </c>
      <c r="G283" s="64" t="str">
        <f aca="false">IF(A281="","",IF(VLOOKUP(A281,データ,13,0)=0,"",VLOOKUP(VLOOKUP(A281,データ,13,0),品名,2)))</f>
        <v/>
      </c>
      <c r="H283" s="70" t="str">
        <f aca="false">IF(A281="",0,VLOOKUP(A281,データ,14,0))</f>
        <v/>
      </c>
      <c r="I283" s="70" t="str">
        <f aca="false">IF(A281="",0,VLOOKUP(A281,データ,15,0))</f>
        <v/>
      </c>
      <c r="J283" s="70" t="str">
        <f aca="false">H283*I283</f>
        <v/>
      </c>
      <c r="K283" s="48"/>
      <c r="L283" s="66"/>
    </row>
    <row r="284" customFormat="false" ht="13.5" hidden="false" customHeight="true" outlineLevel="0" collapsed="false">
      <c r="B284" s="67"/>
      <c r="C284" s="68"/>
      <c r="D284" s="69"/>
      <c r="E284" s="20" t="str">
        <f aca="false">IF(B282="","",VLOOKUP($A282,データ,2,0))</f>
        <v/>
      </c>
      <c r="F284" s="63" t="str">
        <f aca="false">IF(C282="","",VLOOKUP($A282,データ,2,0))</f>
        <v/>
      </c>
      <c r="G284" s="64" t="str">
        <f aca="false">IF(A281="","",IF(VLOOKUP(A281,データ,16,0)=0,"",VLOOKUP(VLOOKUP(A281,データ,16,0),品名,2)))</f>
        <v/>
      </c>
      <c r="H284" s="70" t="str">
        <f aca="false">IF(A281="",0,VLOOKUP(A281,データ,17,0))</f>
        <v/>
      </c>
      <c r="I284" s="70" t="str">
        <f aca="false">IF(A281="",0,VLOOKUP(A281,データ,18,0))</f>
        <v/>
      </c>
      <c r="J284" s="70" t="str">
        <f aca="false">H284*I284</f>
        <v/>
      </c>
      <c r="K284" s="48"/>
      <c r="L284" s="66"/>
    </row>
    <row r="285" customFormat="false" ht="13.5" hidden="false" customHeight="true" outlineLevel="0" collapsed="false">
      <c r="B285" s="67"/>
      <c r="C285" s="68"/>
      <c r="D285" s="69"/>
      <c r="E285" s="20" t="str">
        <f aca="false">IF(B283="","",VLOOKUP($A283,データ,2,0))</f>
        <v/>
      </c>
      <c r="F285" s="63" t="str">
        <f aca="false">IF(C283="","",VLOOKUP($A283,データ,2,0))</f>
        <v/>
      </c>
      <c r="G285" s="64" t="str">
        <f aca="false">IF(A281="","",IF(VLOOKUP(A281,データ,19,0)=0,"",VLOOKUP(VLOOKUP(A281,データ,19,0),品名,2)))</f>
        <v/>
      </c>
      <c r="H285" s="71" t="str">
        <f aca="false">IF(A281="",0,VLOOKUP(A281,データ,20,0))</f>
        <v/>
      </c>
      <c r="I285" s="72" t="str">
        <f aca="false">IF(A281="",0,VLOOKUP(A281,データ,21,0))</f>
        <v/>
      </c>
      <c r="J285" s="72" t="str">
        <f aca="false">H285*I285</f>
        <v/>
      </c>
      <c r="K285" s="48"/>
      <c r="L285" s="66"/>
    </row>
    <row r="286" customFormat="false" ht="13.5" hidden="false" customHeight="true" outlineLevel="0" collapsed="false">
      <c r="B286" s="67" t="str">
        <f aca="false">IF(I286&gt;=1,"k","")</f>
        <v>k</v>
      </c>
      <c r="C286" s="27"/>
      <c r="D286" s="73"/>
      <c r="E286" s="20" t="str">
        <f aca="false">IF(B284="","",VLOOKUP($A284,データ,2,0))</f>
        <v/>
      </c>
      <c r="F286" s="63" t="str">
        <f aca="false">IF(C284="","",VLOOKUP($A284,データ,2,0))</f>
        <v/>
      </c>
      <c r="G286" s="5" t="s">
        <v>38</v>
      </c>
      <c r="H286" s="5"/>
      <c r="I286" s="46" t="str">
        <f aca="false">SUM(I281:I285)</f>
        <v/>
      </c>
      <c r="J286" s="46" t="str">
        <f aca="false">SUM(J281:J285)</f>
        <v/>
      </c>
      <c r="K286" s="46" t="str">
        <f aca="false">IF(J286&lt;5000,J286,5000)</f>
        <v/>
      </c>
      <c r="L286" s="47" t="n">
        <f aca="false">+J286-K286</f>
        <v>0</v>
      </c>
    </row>
    <row r="287" customFormat="false" ht="13.5" hidden="false" customHeight="true" outlineLevel="0" collapsed="false">
      <c r="A287" s="1" t="str">
        <f aca="false">IF(B287&gt;=1,SMALL(順,B287),"")</f>
        <v/>
      </c>
      <c r="C287" s="77" t="s">
        <v>37</v>
      </c>
      <c r="D287" s="77"/>
      <c r="E287" s="77"/>
      <c r="F287" s="77"/>
      <c r="G287" s="77"/>
      <c r="H287" s="77"/>
      <c r="I287" s="77"/>
      <c r="J287" s="77"/>
      <c r="K287" s="75" t="n">
        <f aca="true">IF(K286&lt;1,"",SUMIF($B$8:INDIRECT("b"&amp;ROW()),"=k",$K$8:$K$707))</f>
        <v>0</v>
      </c>
      <c r="L287" s="76"/>
    </row>
    <row r="288" customFormat="false" ht="13.5" hidden="false" customHeight="true" outlineLevel="0" collapsed="false">
      <c r="A288" s="61" t="str">
        <f aca="false">IF(B288="","",SMALL(順,B288))</f>
        <v/>
      </c>
      <c r="B288" s="1" t="str">
        <f aca="false">IF(B281="","",IF(B281+1&gt;入力用!$W$8,"",B281+1))</f>
        <v/>
      </c>
      <c r="C288" s="23" t="str">
        <f aca="false">B288</f>
        <v/>
      </c>
      <c r="D288" s="62"/>
      <c r="E288" s="20" t="str">
        <f aca="false">IF($B288="","",VLOOKUP($A288,データ,5,0))</f>
        <v/>
      </c>
      <c r="F288" s="63" t="str">
        <f aca="false">IF($B288="","",VLOOKUP($A288,データ,6,0))</f>
        <v/>
      </c>
      <c r="G288" s="64" t="str">
        <f aca="false">IF(A288="","",IF(VLOOKUP(A288,データ,7,0)=0,"",VLOOKUP(VLOOKUP(A288,データ,7,0),品名,2)))</f>
        <v/>
      </c>
      <c r="H288" s="65" t="str">
        <f aca="false">IF(A288="",0,VLOOKUP(A288,データ,8,0))</f>
        <v/>
      </c>
      <c r="I288" s="65" t="str">
        <f aca="false">IF(A288="",0,VLOOKUP(A288,データ,9,0))</f>
        <v/>
      </c>
      <c r="J288" s="65" t="str">
        <f aca="false">H288*I288</f>
        <v/>
      </c>
      <c r="K288" s="48"/>
      <c r="L288" s="66"/>
    </row>
    <row r="289" customFormat="false" ht="13.5" hidden="false" customHeight="true" outlineLevel="0" collapsed="false">
      <c r="B289" s="67"/>
      <c r="C289" s="68"/>
      <c r="D289" s="69"/>
      <c r="E289" s="20" t="str">
        <f aca="false">IF(B287="","",VLOOKUP($A287,データ,2,0))</f>
        <v/>
      </c>
      <c r="F289" s="63" t="n">
        <f aca="false">IF(C287="","",VLOOKUP($A287,データ,2,0))</f>
        <v>1</v>
      </c>
      <c r="G289" s="64" t="str">
        <f aca="false">IF(A288="","",IF(VLOOKUP(A288,データ,10,0)=0,"",VLOOKUP(VLOOKUP(A288,データ,10,0),品名,2)))</f>
        <v/>
      </c>
      <c r="H289" s="70" t="str">
        <f aca="false">IF(A288="",0,VLOOKUP(A288,データ,11,0))</f>
        <v/>
      </c>
      <c r="I289" s="70" t="str">
        <f aca="false">IF(A288="",0,VLOOKUP(A288,データ,12,0))</f>
        <v/>
      </c>
      <c r="J289" s="70" t="str">
        <f aca="false">H289*I289</f>
        <v/>
      </c>
      <c r="K289" s="48"/>
      <c r="L289" s="66"/>
    </row>
    <row r="290" customFormat="false" ht="13.5" hidden="false" customHeight="true" outlineLevel="0" collapsed="false">
      <c r="B290" s="67"/>
      <c r="C290" s="68" t="str">
        <f aca="false">IF($B288="","",VLOOKUP($A288,データ,3,0))</f>
        <v/>
      </c>
      <c r="D290" s="69" t="str">
        <f aca="false">IF($B288="","",VLOOKUP($A288,データ,4,0))</f>
        <v/>
      </c>
      <c r="E290" s="20" t="str">
        <f aca="false">IF(B288="","",VLOOKUP($A288,データ,2,0))</f>
        <v/>
      </c>
      <c r="F290" s="63" t="str">
        <f aca="false">IF(C288="","",VLOOKUP($A288,データ,2,0))</f>
        <v/>
      </c>
      <c r="G290" s="64" t="str">
        <f aca="false">IF(A288="","",IF(VLOOKUP(A288,データ,13,0)=0,"",VLOOKUP(VLOOKUP(A288,データ,13,0),品名,2)))</f>
        <v/>
      </c>
      <c r="H290" s="70" t="str">
        <f aca="false">IF(A288="",0,VLOOKUP(A288,データ,14,0))</f>
        <v/>
      </c>
      <c r="I290" s="70" t="str">
        <f aca="false">IF(A288="",0,VLOOKUP(A288,データ,15,0))</f>
        <v/>
      </c>
      <c r="J290" s="70" t="str">
        <f aca="false">H290*I290</f>
        <v/>
      </c>
      <c r="K290" s="48"/>
      <c r="L290" s="66"/>
    </row>
    <row r="291" customFormat="false" ht="13.5" hidden="false" customHeight="true" outlineLevel="0" collapsed="false">
      <c r="B291" s="67"/>
      <c r="C291" s="68"/>
      <c r="D291" s="69"/>
      <c r="E291" s="20" t="str">
        <f aca="false">IF(B289="","",VLOOKUP($A289,データ,2,0))</f>
        <v/>
      </c>
      <c r="F291" s="63" t="str">
        <f aca="false">IF(C289="","",VLOOKUP($A289,データ,2,0))</f>
        <v/>
      </c>
      <c r="G291" s="64" t="str">
        <f aca="false">IF(A288="","",IF(VLOOKUP(A288,データ,16,0)=0,"",VLOOKUP(VLOOKUP(A288,データ,16,0),品名,2)))</f>
        <v/>
      </c>
      <c r="H291" s="70" t="str">
        <f aca="false">IF(A288="",0,VLOOKUP(A288,データ,17,0))</f>
        <v/>
      </c>
      <c r="I291" s="70" t="str">
        <f aca="false">IF(A288="",0,VLOOKUP(A288,データ,18,0))</f>
        <v/>
      </c>
      <c r="J291" s="70" t="str">
        <f aca="false">H291*I291</f>
        <v/>
      </c>
      <c r="K291" s="48"/>
      <c r="L291" s="66"/>
    </row>
    <row r="292" customFormat="false" ht="13.5" hidden="false" customHeight="true" outlineLevel="0" collapsed="false">
      <c r="B292" s="67"/>
      <c r="C292" s="68"/>
      <c r="D292" s="69"/>
      <c r="E292" s="20" t="str">
        <f aca="false">IF(B290="","",VLOOKUP($A290,データ,2,0))</f>
        <v/>
      </c>
      <c r="F292" s="63" t="str">
        <f aca="false">IF(C290="","",VLOOKUP($A290,データ,2,0))</f>
        <v/>
      </c>
      <c r="G292" s="64" t="str">
        <f aca="false">IF(A288="","",IF(VLOOKUP(A288,データ,19,0)=0,"",VLOOKUP(VLOOKUP(A288,データ,19,0),品名,2)))</f>
        <v/>
      </c>
      <c r="H292" s="71" t="str">
        <f aca="false">IF(A288="",0,VLOOKUP(A288,データ,20,0))</f>
        <v/>
      </c>
      <c r="I292" s="72" t="str">
        <f aca="false">IF(A288="",0,VLOOKUP(A288,データ,21,0))</f>
        <v/>
      </c>
      <c r="J292" s="72" t="str">
        <f aca="false">H292*I292</f>
        <v/>
      </c>
      <c r="K292" s="48"/>
      <c r="L292" s="66"/>
    </row>
    <row r="293" customFormat="false" ht="13.5" hidden="false" customHeight="true" outlineLevel="0" collapsed="false">
      <c r="B293" s="67" t="str">
        <f aca="false">IF(I293&gt;=1,"k","")</f>
        <v>k</v>
      </c>
      <c r="C293" s="27"/>
      <c r="D293" s="73"/>
      <c r="E293" s="20" t="str">
        <f aca="false">IF(B291="","",VLOOKUP($A291,データ,2,0))</f>
        <v/>
      </c>
      <c r="F293" s="63" t="str">
        <f aca="false">IF(C291="","",VLOOKUP($A291,データ,2,0))</f>
        <v/>
      </c>
      <c r="G293" s="5" t="s">
        <v>38</v>
      </c>
      <c r="H293" s="5"/>
      <c r="I293" s="46" t="str">
        <f aca="false">SUM(I288:I292)</f>
        <v/>
      </c>
      <c r="J293" s="46" t="str">
        <f aca="false">SUM(J288:J292)</f>
        <v/>
      </c>
      <c r="K293" s="46" t="str">
        <f aca="false">IF(J293&lt;5000,J293,5000)</f>
        <v/>
      </c>
      <c r="L293" s="47" t="n">
        <f aca="false">+J293-K293</f>
        <v>0</v>
      </c>
    </row>
    <row r="294" customFormat="false" ht="13.5" hidden="false" customHeight="true" outlineLevel="0" collapsed="false">
      <c r="A294" s="1" t="str">
        <f aca="false">IF(B294&gt;=1,SMALL(順,B294),"")</f>
        <v/>
      </c>
      <c r="C294" s="77" t="s">
        <v>37</v>
      </c>
      <c r="D294" s="77"/>
      <c r="E294" s="77"/>
      <c r="F294" s="77"/>
      <c r="G294" s="77"/>
      <c r="H294" s="77"/>
      <c r="I294" s="77"/>
      <c r="J294" s="77"/>
      <c r="K294" s="75" t="n">
        <f aca="true">IF(K293&lt;1,"",SUMIF($B$8:INDIRECT("b"&amp;ROW()),"=k",$K$8:$K$707))</f>
        <v>0</v>
      </c>
      <c r="L294" s="76"/>
    </row>
    <row r="295" customFormat="false" ht="13.5" hidden="false" customHeight="true" outlineLevel="0" collapsed="false">
      <c r="A295" s="61" t="str">
        <f aca="false">IF(B295="","",SMALL(順,B295))</f>
        <v/>
      </c>
      <c r="B295" s="1" t="str">
        <f aca="false">IF(B288="","",IF(B288+1&gt;入力用!$W$8,"",B288+1))</f>
        <v/>
      </c>
      <c r="C295" s="23" t="str">
        <f aca="false">B295</f>
        <v/>
      </c>
      <c r="D295" s="62"/>
      <c r="E295" s="20" t="str">
        <f aca="false">IF($B295="","",VLOOKUP($A295,データ,5,0))</f>
        <v/>
      </c>
      <c r="F295" s="63" t="str">
        <f aca="false">IF($B295="","",VLOOKUP($A295,データ,6,0))</f>
        <v/>
      </c>
      <c r="G295" s="64" t="str">
        <f aca="false">IF(A295="","",IF(VLOOKUP(A295,データ,7,0)=0,"",VLOOKUP(VLOOKUP(A295,データ,7,0),品名,2)))</f>
        <v/>
      </c>
      <c r="H295" s="65" t="str">
        <f aca="false">IF(A295="",0,VLOOKUP(A295,データ,8,0))</f>
        <v/>
      </c>
      <c r="I295" s="65" t="str">
        <f aca="false">IF(A295="",0,VLOOKUP(A295,データ,9,0))</f>
        <v/>
      </c>
      <c r="J295" s="65" t="str">
        <f aca="false">H295*I295</f>
        <v/>
      </c>
      <c r="K295" s="48"/>
      <c r="L295" s="66"/>
    </row>
    <row r="296" customFormat="false" ht="13.5" hidden="false" customHeight="true" outlineLevel="0" collapsed="false">
      <c r="B296" s="67"/>
      <c r="C296" s="68"/>
      <c r="D296" s="69"/>
      <c r="E296" s="20" t="str">
        <f aca="false">IF(B294="","",VLOOKUP($A294,データ,2,0))</f>
        <v/>
      </c>
      <c r="F296" s="63" t="n">
        <f aca="false">IF(C294="","",VLOOKUP($A294,データ,2,0))</f>
        <v>1</v>
      </c>
      <c r="G296" s="64" t="str">
        <f aca="false">IF(A295="","",IF(VLOOKUP(A295,データ,10,0)=0,"",VLOOKUP(VLOOKUP(A295,データ,10,0),品名,2)))</f>
        <v/>
      </c>
      <c r="H296" s="70" t="str">
        <f aca="false">IF(A295="",0,VLOOKUP(A295,データ,11,0))</f>
        <v/>
      </c>
      <c r="I296" s="70" t="str">
        <f aca="false">IF(A295="",0,VLOOKUP(A295,データ,12,0))</f>
        <v/>
      </c>
      <c r="J296" s="70" t="str">
        <f aca="false">H296*I296</f>
        <v/>
      </c>
      <c r="K296" s="48"/>
      <c r="L296" s="66"/>
    </row>
    <row r="297" customFormat="false" ht="13.5" hidden="false" customHeight="true" outlineLevel="0" collapsed="false">
      <c r="B297" s="67"/>
      <c r="C297" s="68" t="str">
        <f aca="false">IF($B295="","",VLOOKUP($A295,データ,3,0))</f>
        <v/>
      </c>
      <c r="D297" s="69" t="str">
        <f aca="false">IF($B295="","",VLOOKUP($A295,データ,4,0))</f>
        <v/>
      </c>
      <c r="E297" s="20" t="str">
        <f aca="false">IF(B295="","",VLOOKUP($A295,データ,2,0))</f>
        <v/>
      </c>
      <c r="F297" s="63" t="str">
        <f aca="false">IF(C295="","",VLOOKUP($A295,データ,2,0))</f>
        <v/>
      </c>
      <c r="G297" s="64" t="str">
        <f aca="false">IF(A295="","",IF(VLOOKUP(A295,データ,13,0)=0,"",VLOOKUP(VLOOKUP(A295,データ,13,0),品名,2)))</f>
        <v/>
      </c>
      <c r="H297" s="70" t="str">
        <f aca="false">IF(A295="",0,VLOOKUP(A295,データ,14,0))</f>
        <v/>
      </c>
      <c r="I297" s="70" t="str">
        <f aca="false">IF(A295="",0,VLOOKUP(A295,データ,15,0))</f>
        <v/>
      </c>
      <c r="J297" s="70" t="str">
        <f aca="false">H297*I297</f>
        <v/>
      </c>
      <c r="K297" s="48"/>
      <c r="L297" s="66"/>
    </row>
    <row r="298" customFormat="false" ht="13.5" hidden="false" customHeight="true" outlineLevel="0" collapsed="false">
      <c r="B298" s="67"/>
      <c r="C298" s="68"/>
      <c r="D298" s="69"/>
      <c r="E298" s="20" t="str">
        <f aca="false">IF(B296="","",VLOOKUP($A296,データ,2,0))</f>
        <v/>
      </c>
      <c r="F298" s="63" t="str">
        <f aca="false">IF(C296="","",VLOOKUP($A296,データ,2,0))</f>
        <v/>
      </c>
      <c r="G298" s="64" t="str">
        <f aca="false">IF(A295="","",IF(VLOOKUP(A295,データ,16,0)=0,"",VLOOKUP(VLOOKUP(A295,データ,16,0),品名,2)))</f>
        <v/>
      </c>
      <c r="H298" s="70" t="str">
        <f aca="false">IF(A295="",0,VLOOKUP(A295,データ,17,0))</f>
        <v/>
      </c>
      <c r="I298" s="70" t="str">
        <f aca="false">IF(A295="",0,VLOOKUP(A295,データ,18,0))</f>
        <v/>
      </c>
      <c r="J298" s="70" t="str">
        <f aca="false">H298*I298</f>
        <v/>
      </c>
      <c r="K298" s="48"/>
      <c r="L298" s="66"/>
    </row>
    <row r="299" customFormat="false" ht="13.5" hidden="false" customHeight="true" outlineLevel="0" collapsed="false">
      <c r="B299" s="67"/>
      <c r="C299" s="68"/>
      <c r="D299" s="69"/>
      <c r="E299" s="20" t="str">
        <f aca="false">IF(B297="","",VLOOKUP($A297,データ,2,0))</f>
        <v/>
      </c>
      <c r="F299" s="63" t="str">
        <f aca="false">IF(C297="","",VLOOKUP($A297,データ,2,0))</f>
        <v/>
      </c>
      <c r="G299" s="64" t="str">
        <f aca="false">IF(A295="","",IF(VLOOKUP(A295,データ,19,0)=0,"",VLOOKUP(VLOOKUP(A295,データ,19,0),品名,2)))</f>
        <v/>
      </c>
      <c r="H299" s="71" t="str">
        <f aca="false">IF(A295="",0,VLOOKUP(A295,データ,20,0))</f>
        <v/>
      </c>
      <c r="I299" s="72" t="str">
        <f aca="false">IF(A295="",0,VLOOKUP(A295,データ,21,0))</f>
        <v/>
      </c>
      <c r="J299" s="72" t="str">
        <f aca="false">H299*I299</f>
        <v/>
      </c>
      <c r="K299" s="48"/>
      <c r="L299" s="66"/>
    </row>
    <row r="300" customFormat="false" ht="13.5" hidden="false" customHeight="true" outlineLevel="0" collapsed="false">
      <c r="B300" s="67" t="str">
        <f aca="false">IF(I300&gt;=1,"k","")</f>
        <v>k</v>
      </c>
      <c r="C300" s="27"/>
      <c r="D300" s="73"/>
      <c r="E300" s="20" t="str">
        <f aca="false">IF(B298="","",VLOOKUP($A298,データ,2,0))</f>
        <v/>
      </c>
      <c r="F300" s="63" t="str">
        <f aca="false">IF(C298="","",VLOOKUP($A298,データ,2,0))</f>
        <v/>
      </c>
      <c r="G300" s="5" t="s">
        <v>38</v>
      </c>
      <c r="H300" s="5"/>
      <c r="I300" s="46" t="str">
        <f aca="false">SUM(I295:I299)</f>
        <v/>
      </c>
      <c r="J300" s="46" t="str">
        <f aca="false">SUM(J295:J299)</f>
        <v/>
      </c>
      <c r="K300" s="46" t="str">
        <f aca="false">IF(J300&lt;5000,J300,5000)</f>
        <v/>
      </c>
      <c r="L300" s="47" t="n">
        <f aca="false">+J300-K300</f>
        <v>0</v>
      </c>
    </row>
    <row r="301" customFormat="false" ht="13.5" hidden="false" customHeight="true" outlineLevel="0" collapsed="false">
      <c r="A301" s="1" t="str">
        <f aca="false">IF(B301&gt;=1,SMALL(順,B301),"")</f>
        <v/>
      </c>
      <c r="C301" s="77" t="s">
        <v>37</v>
      </c>
      <c r="D301" s="77"/>
      <c r="E301" s="77"/>
      <c r="F301" s="77"/>
      <c r="G301" s="77"/>
      <c r="H301" s="77"/>
      <c r="I301" s="77"/>
      <c r="J301" s="77"/>
      <c r="K301" s="75" t="n">
        <f aca="true">IF(K300&lt;1,"",SUMIF($B$8:INDIRECT("b"&amp;ROW()),"=k",$K$8:$K$707))</f>
        <v>0</v>
      </c>
      <c r="L301" s="76"/>
    </row>
    <row r="302" customFormat="false" ht="13.5" hidden="false" customHeight="true" outlineLevel="0" collapsed="false">
      <c r="A302" s="61" t="str">
        <f aca="false">IF(B302="","",SMALL(順,B302))</f>
        <v/>
      </c>
      <c r="B302" s="1" t="str">
        <f aca="false">IF(B295="","",IF(B295+1&gt;入力用!$W$8,"",B295+1))</f>
        <v/>
      </c>
      <c r="C302" s="23" t="str">
        <f aca="false">B302</f>
        <v/>
      </c>
      <c r="D302" s="62"/>
      <c r="E302" s="20" t="str">
        <f aca="false">IF($B302="","",VLOOKUP($A302,データ,5,0))</f>
        <v/>
      </c>
      <c r="F302" s="63" t="str">
        <f aca="false">IF($B302="","",VLOOKUP($A302,データ,6,0))</f>
        <v/>
      </c>
      <c r="G302" s="64" t="str">
        <f aca="false">IF(A302="","",IF(VLOOKUP(A302,データ,7,0)=0,"",VLOOKUP(VLOOKUP(A302,データ,7,0),品名,2)))</f>
        <v/>
      </c>
      <c r="H302" s="65" t="str">
        <f aca="false">IF(A302="",0,VLOOKUP(A302,データ,8,0))</f>
        <v/>
      </c>
      <c r="I302" s="65" t="str">
        <f aca="false">IF(A302="",0,VLOOKUP(A302,データ,9,0))</f>
        <v/>
      </c>
      <c r="J302" s="65" t="str">
        <f aca="false">H302*I302</f>
        <v/>
      </c>
      <c r="K302" s="48"/>
      <c r="L302" s="66"/>
    </row>
    <row r="303" customFormat="false" ht="13.5" hidden="false" customHeight="true" outlineLevel="0" collapsed="false">
      <c r="B303" s="67"/>
      <c r="C303" s="68"/>
      <c r="D303" s="69"/>
      <c r="E303" s="20" t="str">
        <f aca="false">IF(B301="","",VLOOKUP($A301,データ,2,0))</f>
        <v/>
      </c>
      <c r="F303" s="63" t="n">
        <f aca="false">IF(C301="","",VLOOKUP($A301,データ,2,0))</f>
        <v>1</v>
      </c>
      <c r="G303" s="64" t="str">
        <f aca="false">IF(A302="","",IF(VLOOKUP(A302,データ,10,0)=0,"",VLOOKUP(VLOOKUP(A302,データ,10,0),品名,2)))</f>
        <v/>
      </c>
      <c r="H303" s="70" t="str">
        <f aca="false">IF(A302="",0,VLOOKUP(A302,データ,11,0))</f>
        <v/>
      </c>
      <c r="I303" s="70" t="str">
        <f aca="false">IF(A302="",0,VLOOKUP(A302,データ,12,0))</f>
        <v/>
      </c>
      <c r="J303" s="70" t="str">
        <f aca="false">H303*I303</f>
        <v/>
      </c>
      <c r="K303" s="48"/>
      <c r="L303" s="66"/>
    </row>
    <row r="304" customFormat="false" ht="13.5" hidden="false" customHeight="true" outlineLevel="0" collapsed="false">
      <c r="B304" s="67"/>
      <c r="C304" s="68" t="str">
        <f aca="false">IF($B302="","",VLOOKUP($A302,データ,3,0))</f>
        <v/>
      </c>
      <c r="D304" s="69" t="str">
        <f aca="false">IF($B302="","",VLOOKUP($A302,データ,4,0))</f>
        <v/>
      </c>
      <c r="E304" s="20" t="str">
        <f aca="false">IF(B302="","",VLOOKUP($A302,データ,2,0))</f>
        <v/>
      </c>
      <c r="F304" s="63" t="str">
        <f aca="false">IF(C302="","",VLOOKUP($A302,データ,2,0))</f>
        <v/>
      </c>
      <c r="G304" s="64" t="str">
        <f aca="false">IF(A302="","",IF(VLOOKUP(A302,データ,13,0)=0,"",VLOOKUP(VLOOKUP(A302,データ,13,0),品名,2)))</f>
        <v/>
      </c>
      <c r="H304" s="70" t="str">
        <f aca="false">IF(A302="",0,VLOOKUP(A302,データ,14,0))</f>
        <v/>
      </c>
      <c r="I304" s="70" t="str">
        <f aca="false">IF(A302="",0,VLOOKUP(A302,データ,15,0))</f>
        <v/>
      </c>
      <c r="J304" s="70" t="str">
        <f aca="false">H304*I304</f>
        <v/>
      </c>
      <c r="K304" s="48"/>
      <c r="L304" s="66"/>
    </row>
    <row r="305" customFormat="false" ht="13.5" hidden="false" customHeight="true" outlineLevel="0" collapsed="false">
      <c r="B305" s="67"/>
      <c r="C305" s="68"/>
      <c r="D305" s="69"/>
      <c r="E305" s="20" t="str">
        <f aca="false">IF(B303="","",VLOOKUP($A303,データ,2,0))</f>
        <v/>
      </c>
      <c r="F305" s="63" t="str">
        <f aca="false">IF(C303="","",VLOOKUP($A303,データ,2,0))</f>
        <v/>
      </c>
      <c r="G305" s="64" t="str">
        <f aca="false">IF(A302="","",IF(VLOOKUP(A302,データ,16,0)=0,"",VLOOKUP(VLOOKUP(A302,データ,16,0),品名,2)))</f>
        <v/>
      </c>
      <c r="H305" s="70" t="str">
        <f aca="false">IF(A302="",0,VLOOKUP(A302,データ,17,0))</f>
        <v/>
      </c>
      <c r="I305" s="70" t="str">
        <f aca="false">IF(A302="",0,VLOOKUP(A302,データ,18,0))</f>
        <v/>
      </c>
      <c r="J305" s="70" t="str">
        <f aca="false">H305*I305</f>
        <v/>
      </c>
      <c r="K305" s="48"/>
      <c r="L305" s="66"/>
    </row>
    <row r="306" customFormat="false" ht="13.5" hidden="false" customHeight="true" outlineLevel="0" collapsed="false">
      <c r="B306" s="67"/>
      <c r="C306" s="68"/>
      <c r="D306" s="69"/>
      <c r="E306" s="20" t="str">
        <f aca="false">IF(B304="","",VLOOKUP($A304,データ,2,0))</f>
        <v/>
      </c>
      <c r="F306" s="63" t="str">
        <f aca="false">IF(C304="","",VLOOKUP($A304,データ,2,0))</f>
        <v/>
      </c>
      <c r="G306" s="64" t="str">
        <f aca="false">IF(A302="","",IF(VLOOKUP(A302,データ,19,0)=0,"",VLOOKUP(VLOOKUP(A302,データ,19,0),品名,2)))</f>
        <v/>
      </c>
      <c r="H306" s="71" t="str">
        <f aca="false">IF(A302="",0,VLOOKUP(A302,データ,20,0))</f>
        <v/>
      </c>
      <c r="I306" s="72" t="str">
        <f aca="false">IF(A302="",0,VLOOKUP(A302,データ,21,0))</f>
        <v/>
      </c>
      <c r="J306" s="72" t="str">
        <f aca="false">H306*I306</f>
        <v/>
      </c>
      <c r="K306" s="48"/>
      <c r="L306" s="66"/>
    </row>
    <row r="307" customFormat="false" ht="13.5" hidden="false" customHeight="true" outlineLevel="0" collapsed="false">
      <c r="B307" s="67" t="str">
        <f aca="false">IF(I307&gt;=1,"k","")</f>
        <v>k</v>
      </c>
      <c r="C307" s="27"/>
      <c r="D307" s="73"/>
      <c r="E307" s="20" t="str">
        <f aca="false">IF(B305="","",VLOOKUP($A305,データ,2,0))</f>
        <v/>
      </c>
      <c r="F307" s="63" t="str">
        <f aca="false">IF(C305="","",VLOOKUP($A305,データ,2,0))</f>
        <v/>
      </c>
      <c r="G307" s="5" t="s">
        <v>38</v>
      </c>
      <c r="H307" s="5"/>
      <c r="I307" s="46" t="str">
        <f aca="false">SUM(I302:I306)</f>
        <v/>
      </c>
      <c r="J307" s="46" t="str">
        <f aca="false">SUM(J302:J306)</f>
        <v/>
      </c>
      <c r="K307" s="46" t="str">
        <f aca="false">IF(J307&lt;5000,J307,5000)</f>
        <v/>
      </c>
      <c r="L307" s="47" t="n">
        <f aca="false">+J307-K307</f>
        <v>0</v>
      </c>
    </row>
    <row r="308" customFormat="false" ht="13.5" hidden="false" customHeight="true" outlineLevel="0" collapsed="false">
      <c r="A308" s="1" t="str">
        <f aca="false">IF(B308&gt;=1,SMALL(順,B308),"")</f>
        <v/>
      </c>
      <c r="C308" s="77" t="s">
        <v>37</v>
      </c>
      <c r="D308" s="77"/>
      <c r="E308" s="77"/>
      <c r="F308" s="77"/>
      <c r="G308" s="77"/>
      <c r="H308" s="77"/>
      <c r="I308" s="77"/>
      <c r="J308" s="77"/>
      <c r="K308" s="75" t="n">
        <f aca="true">IF(K307&lt;1,"",SUMIF($B$8:INDIRECT("b"&amp;ROW()),"=k",$K$8:$K$707))</f>
        <v>0</v>
      </c>
      <c r="L308" s="76"/>
    </row>
    <row r="309" customFormat="false" ht="13.5" hidden="false" customHeight="true" outlineLevel="0" collapsed="false">
      <c r="A309" s="61" t="str">
        <f aca="false">IF(B309="","",SMALL(順,B309))</f>
        <v/>
      </c>
      <c r="B309" s="1" t="str">
        <f aca="false">IF(B302="","",IF(B302+1&gt;入力用!$W$8,"",B302+1))</f>
        <v/>
      </c>
      <c r="C309" s="23" t="str">
        <f aca="false">B309</f>
        <v/>
      </c>
      <c r="D309" s="62"/>
      <c r="E309" s="20" t="str">
        <f aca="false">IF($B309="","",VLOOKUP($A309,データ,5,0))</f>
        <v/>
      </c>
      <c r="F309" s="63" t="str">
        <f aca="false">IF($B309="","",VLOOKUP($A309,データ,6,0))</f>
        <v/>
      </c>
      <c r="G309" s="64" t="str">
        <f aca="false">IF(A309="","",IF(VLOOKUP(A309,データ,7,0)=0,"",VLOOKUP(VLOOKUP(A309,データ,7,0),品名,2)))</f>
        <v/>
      </c>
      <c r="H309" s="65" t="str">
        <f aca="false">IF(A309="",0,VLOOKUP(A309,データ,8,0))</f>
        <v/>
      </c>
      <c r="I309" s="65" t="str">
        <f aca="false">IF(A309="",0,VLOOKUP(A309,データ,9,0))</f>
        <v/>
      </c>
      <c r="J309" s="65" t="str">
        <f aca="false">H309*I309</f>
        <v/>
      </c>
      <c r="K309" s="48"/>
      <c r="L309" s="66"/>
    </row>
    <row r="310" customFormat="false" ht="13.5" hidden="false" customHeight="true" outlineLevel="0" collapsed="false">
      <c r="B310" s="67"/>
      <c r="C310" s="68"/>
      <c r="D310" s="69"/>
      <c r="E310" s="20" t="str">
        <f aca="false">IF(B308="","",VLOOKUP($A308,データ,2,0))</f>
        <v/>
      </c>
      <c r="F310" s="63" t="n">
        <f aca="false">IF(C308="","",VLOOKUP($A308,データ,2,0))</f>
        <v>1</v>
      </c>
      <c r="G310" s="64" t="str">
        <f aca="false">IF(A309="","",IF(VLOOKUP(A309,データ,10,0)=0,"",VLOOKUP(VLOOKUP(A309,データ,10,0),品名,2)))</f>
        <v/>
      </c>
      <c r="H310" s="70" t="str">
        <f aca="false">IF(A309="",0,VLOOKUP(A309,データ,11,0))</f>
        <v/>
      </c>
      <c r="I310" s="70" t="str">
        <f aca="false">IF(A309="",0,VLOOKUP(A309,データ,12,0))</f>
        <v/>
      </c>
      <c r="J310" s="70" t="str">
        <f aca="false">H310*I310</f>
        <v/>
      </c>
      <c r="K310" s="48"/>
      <c r="L310" s="66"/>
    </row>
    <row r="311" customFormat="false" ht="13.5" hidden="false" customHeight="true" outlineLevel="0" collapsed="false">
      <c r="B311" s="67"/>
      <c r="C311" s="68" t="str">
        <f aca="false">IF($B309="","",VLOOKUP($A309,データ,3,0))</f>
        <v/>
      </c>
      <c r="D311" s="69" t="str">
        <f aca="false">IF($B309="","",VLOOKUP($A309,データ,4,0))</f>
        <v/>
      </c>
      <c r="E311" s="20" t="str">
        <f aca="false">IF(B309="","",VLOOKUP($A309,データ,2,0))</f>
        <v/>
      </c>
      <c r="F311" s="63" t="str">
        <f aca="false">IF(C309="","",VLOOKUP($A309,データ,2,0))</f>
        <v/>
      </c>
      <c r="G311" s="64" t="str">
        <f aca="false">IF(A309="","",IF(VLOOKUP(A309,データ,13,0)=0,"",VLOOKUP(VLOOKUP(A309,データ,13,0),品名,2)))</f>
        <v/>
      </c>
      <c r="H311" s="70" t="str">
        <f aca="false">IF(A309="",0,VLOOKUP(A309,データ,14,0))</f>
        <v/>
      </c>
      <c r="I311" s="70" t="str">
        <f aca="false">IF(A309="",0,VLOOKUP(A309,データ,15,0))</f>
        <v/>
      </c>
      <c r="J311" s="70" t="str">
        <f aca="false">H311*I311</f>
        <v/>
      </c>
      <c r="K311" s="48"/>
      <c r="L311" s="66"/>
    </row>
    <row r="312" customFormat="false" ht="13.5" hidden="false" customHeight="true" outlineLevel="0" collapsed="false">
      <c r="B312" s="67"/>
      <c r="C312" s="68"/>
      <c r="D312" s="69"/>
      <c r="E312" s="20" t="str">
        <f aca="false">IF(B310="","",VLOOKUP($A310,データ,2,0))</f>
        <v/>
      </c>
      <c r="F312" s="63" t="str">
        <f aca="false">IF(C310="","",VLOOKUP($A310,データ,2,0))</f>
        <v/>
      </c>
      <c r="G312" s="64" t="str">
        <f aca="false">IF(A309="","",IF(VLOOKUP(A309,データ,16,0)=0,"",VLOOKUP(VLOOKUP(A309,データ,16,0),品名,2)))</f>
        <v/>
      </c>
      <c r="H312" s="70" t="str">
        <f aca="false">IF(A309="",0,VLOOKUP(A309,データ,17,0))</f>
        <v/>
      </c>
      <c r="I312" s="70" t="str">
        <f aca="false">IF(A309="",0,VLOOKUP(A309,データ,18,0))</f>
        <v/>
      </c>
      <c r="J312" s="70" t="str">
        <f aca="false">H312*I312</f>
        <v/>
      </c>
      <c r="K312" s="48"/>
      <c r="L312" s="66"/>
    </row>
    <row r="313" customFormat="false" ht="13.5" hidden="false" customHeight="true" outlineLevel="0" collapsed="false">
      <c r="B313" s="67"/>
      <c r="C313" s="68"/>
      <c r="D313" s="69"/>
      <c r="E313" s="20" t="str">
        <f aca="false">IF(B311="","",VLOOKUP($A311,データ,2,0))</f>
        <v/>
      </c>
      <c r="F313" s="63" t="str">
        <f aca="false">IF(C311="","",VLOOKUP($A311,データ,2,0))</f>
        <v/>
      </c>
      <c r="G313" s="64" t="str">
        <f aca="false">IF(A309="","",IF(VLOOKUP(A309,データ,19,0)=0,"",VLOOKUP(VLOOKUP(A309,データ,19,0),品名,2)))</f>
        <v/>
      </c>
      <c r="H313" s="71" t="str">
        <f aca="false">IF(A309="",0,VLOOKUP(A309,データ,20,0))</f>
        <v/>
      </c>
      <c r="I313" s="72" t="str">
        <f aca="false">IF(A309="",0,VLOOKUP(A309,データ,21,0))</f>
        <v/>
      </c>
      <c r="J313" s="72" t="str">
        <f aca="false">H313*I313</f>
        <v/>
      </c>
      <c r="K313" s="48"/>
      <c r="L313" s="66"/>
    </row>
    <row r="314" customFormat="false" ht="13.5" hidden="false" customHeight="true" outlineLevel="0" collapsed="false">
      <c r="B314" s="67" t="str">
        <f aca="false">IF(I314&gt;=1,"k","")</f>
        <v>k</v>
      </c>
      <c r="C314" s="27"/>
      <c r="D314" s="73"/>
      <c r="E314" s="20" t="str">
        <f aca="false">IF(B312="","",VLOOKUP($A312,データ,2,0))</f>
        <v/>
      </c>
      <c r="F314" s="63" t="str">
        <f aca="false">IF(C312="","",VLOOKUP($A312,データ,2,0))</f>
        <v/>
      </c>
      <c r="G314" s="5" t="s">
        <v>38</v>
      </c>
      <c r="H314" s="5"/>
      <c r="I314" s="46" t="str">
        <f aca="false">SUM(I309:I313)</f>
        <v/>
      </c>
      <c r="J314" s="46" t="str">
        <f aca="false">SUM(J309:J313)</f>
        <v/>
      </c>
      <c r="K314" s="46" t="str">
        <f aca="false">IF(J314&lt;5000,J314,5000)</f>
        <v/>
      </c>
      <c r="L314" s="47" t="n">
        <f aca="false">+J314-K314</f>
        <v>0</v>
      </c>
    </row>
    <row r="315" customFormat="false" ht="13.5" hidden="false" customHeight="true" outlineLevel="0" collapsed="false">
      <c r="A315" s="1" t="str">
        <f aca="false">IF(B315&gt;=1,SMALL(順,B315),"")</f>
        <v/>
      </c>
      <c r="C315" s="77" t="s">
        <v>37</v>
      </c>
      <c r="D315" s="77"/>
      <c r="E315" s="77"/>
      <c r="F315" s="77"/>
      <c r="G315" s="77"/>
      <c r="H315" s="77"/>
      <c r="I315" s="77"/>
      <c r="J315" s="77"/>
      <c r="K315" s="75" t="n">
        <f aca="true">IF(K314&lt;1,"",SUMIF($B$8:INDIRECT("b"&amp;ROW()),"=k",$K$8:$K$707))</f>
        <v>0</v>
      </c>
      <c r="L315" s="76"/>
    </row>
    <row r="316" customFormat="false" ht="13.5" hidden="false" customHeight="true" outlineLevel="0" collapsed="false">
      <c r="A316" s="61" t="str">
        <f aca="false">IF(B316="","",SMALL(順,B316))</f>
        <v/>
      </c>
      <c r="B316" s="1" t="str">
        <f aca="false">IF(B309="","",IF(B309+1&gt;入力用!$W$8,"",B309+1))</f>
        <v/>
      </c>
      <c r="C316" s="23" t="str">
        <f aca="false">B316</f>
        <v/>
      </c>
      <c r="D316" s="62"/>
      <c r="E316" s="20" t="str">
        <f aca="false">IF($B316="","",VLOOKUP($A316,データ,5,0))</f>
        <v/>
      </c>
      <c r="F316" s="63" t="str">
        <f aca="false">IF($B316="","",VLOOKUP($A316,データ,6,0))</f>
        <v/>
      </c>
      <c r="G316" s="64" t="str">
        <f aca="false">IF(A316="","",IF(VLOOKUP(A316,データ,7,0)=0,"",VLOOKUP(VLOOKUP(A316,データ,7,0),品名,2)))</f>
        <v/>
      </c>
      <c r="H316" s="65" t="str">
        <f aca="false">IF(A316="",0,VLOOKUP(A316,データ,8,0))</f>
        <v/>
      </c>
      <c r="I316" s="65" t="str">
        <f aca="false">IF(A316="",0,VLOOKUP(A316,データ,9,0))</f>
        <v/>
      </c>
      <c r="J316" s="65" t="str">
        <f aca="false">H316*I316</f>
        <v/>
      </c>
      <c r="K316" s="48"/>
      <c r="L316" s="66"/>
    </row>
    <row r="317" customFormat="false" ht="13.5" hidden="false" customHeight="true" outlineLevel="0" collapsed="false">
      <c r="B317" s="67"/>
      <c r="C317" s="68"/>
      <c r="D317" s="69"/>
      <c r="E317" s="20" t="str">
        <f aca="false">IF(B315="","",VLOOKUP($A315,データ,2,0))</f>
        <v/>
      </c>
      <c r="F317" s="63" t="n">
        <f aca="false">IF(C315="","",VLOOKUP($A315,データ,2,0))</f>
        <v>1</v>
      </c>
      <c r="G317" s="64" t="str">
        <f aca="false">IF(A316="","",IF(VLOOKUP(A316,データ,10,0)=0,"",VLOOKUP(VLOOKUP(A316,データ,10,0),品名,2)))</f>
        <v/>
      </c>
      <c r="H317" s="70" t="str">
        <f aca="false">IF(A316="",0,VLOOKUP(A316,データ,11,0))</f>
        <v/>
      </c>
      <c r="I317" s="70" t="str">
        <f aca="false">IF(A316="",0,VLOOKUP(A316,データ,12,0))</f>
        <v/>
      </c>
      <c r="J317" s="70" t="str">
        <f aca="false">H317*I317</f>
        <v/>
      </c>
      <c r="K317" s="48"/>
      <c r="L317" s="66"/>
    </row>
    <row r="318" customFormat="false" ht="13.5" hidden="false" customHeight="true" outlineLevel="0" collapsed="false">
      <c r="B318" s="67"/>
      <c r="C318" s="68" t="str">
        <f aca="false">IF($B316="","",VLOOKUP($A316,データ,3,0))</f>
        <v/>
      </c>
      <c r="D318" s="69" t="str">
        <f aca="false">IF($B316="","",VLOOKUP($A316,データ,4,0))</f>
        <v/>
      </c>
      <c r="E318" s="20" t="str">
        <f aca="false">IF(B316="","",VLOOKUP($A316,データ,2,0))</f>
        <v/>
      </c>
      <c r="F318" s="63" t="str">
        <f aca="false">IF(C316="","",VLOOKUP($A316,データ,2,0))</f>
        <v/>
      </c>
      <c r="G318" s="64" t="str">
        <f aca="false">IF(A316="","",IF(VLOOKUP(A316,データ,13,0)=0,"",VLOOKUP(VLOOKUP(A316,データ,13,0),品名,2)))</f>
        <v/>
      </c>
      <c r="H318" s="70" t="str">
        <f aca="false">IF(A316="",0,VLOOKUP(A316,データ,14,0))</f>
        <v/>
      </c>
      <c r="I318" s="70" t="str">
        <f aca="false">IF(A316="",0,VLOOKUP(A316,データ,15,0))</f>
        <v/>
      </c>
      <c r="J318" s="70" t="str">
        <f aca="false">H318*I318</f>
        <v/>
      </c>
      <c r="K318" s="48"/>
      <c r="L318" s="66"/>
    </row>
    <row r="319" customFormat="false" ht="13.5" hidden="false" customHeight="true" outlineLevel="0" collapsed="false">
      <c r="B319" s="67"/>
      <c r="C319" s="68"/>
      <c r="D319" s="69"/>
      <c r="E319" s="20" t="str">
        <f aca="false">IF(B317="","",VLOOKUP($A317,データ,2,0))</f>
        <v/>
      </c>
      <c r="F319" s="63" t="str">
        <f aca="false">IF(C317="","",VLOOKUP($A317,データ,2,0))</f>
        <v/>
      </c>
      <c r="G319" s="64" t="str">
        <f aca="false">IF(A316="","",IF(VLOOKUP(A316,データ,16,0)=0,"",VLOOKUP(VLOOKUP(A316,データ,16,0),品名,2)))</f>
        <v/>
      </c>
      <c r="H319" s="70" t="str">
        <f aca="false">IF(A316="",0,VLOOKUP(A316,データ,17,0))</f>
        <v/>
      </c>
      <c r="I319" s="70" t="str">
        <f aca="false">IF(A316="",0,VLOOKUP(A316,データ,18,0))</f>
        <v/>
      </c>
      <c r="J319" s="70" t="str">
        <f aca="false">H319*I319</f>
        <v/>
      </c>
      <c r="K319" s="48"/>
      <c r="L319" s="66"/>
    </row>
    <row r="320" customFormat="false" ht="13.5" hidden="false" customHeight="true" outlineLevel="0" collapsed="false">
      <c r="B320" s="67"/>
      <c r="C320" s="68"/>
      <c r="D320" s="69"/>
      <c r="E320" s="20" t="str">
        <f aca="false">IF(B318="","",VLOOKUP($A318,データ,2,0))</f>
        <v/>
      </c>
      <c r="F320" s="63" t="str">
        <f aca="false">IF(C318="","",VLOOKUP($A318,データ,2,0))</f>
        <v/>
      </c>
      <c r="G320" s="64" t="str">
        <f aca="false">IF(A316="","",IF(VLOOKUP(A316,データ,19,0)=0,"",VLOOKUP(VLOOKUP(A316,データ,19,0),品名,2)))</f>
        <v/>
      </c>
      <c r="H320" s="71" t="str">
        <f aca="false">IF(A316="",0,VLOOKUP(A316,データ,20,0))</f>
        <v/>
      </c>
      <c r="I320" s="72" t="str">
        <f aca="false">IF(A316="",0,VLOOKUP(A316,データ,21,0))</f>
        <v/>
      </c>
      <c r="J320" s="72" t="str">
        <f aca="false">H320*I320</f>
        <v/>
      </c>
      <c r="K320" s="48"/>
      <c r="L320" s="66"/>
    </row>
    <row r="321" customFormat="false" ht="13.5" hidden="false" customHeight="true" outlineLevel="0" collapsed="false">
      <c r="B321" s="67" t="str">
        <f aca="false">IF(I321&gt;=1,"k","")</f>
        <v>k</v>
      </c>
      <c r="C321" s="27"/>
      <c r="D321" s="73"/>
      <c r="E321" s="20" t="str">
        <f aca="false">IF(B319="","",VLOOKUP($A319,データ,2,0))</f>
        <v/>
      </c>
      <c r="F321" s="63" t="str">
        <f aca="false">IF(C319="","",VLOOKUP($A319,データ,2,0))</f>
        <v/>
      </c>
      <c r="G321" s="5" t="s">
        <v>38</v>
      </c>
      <c r="H321" s="5"/>
      <c r="I321" s="46" t="str">
        <f aca="false">SUM(I316:I320)</f>
        <v/>
      </c>
      <c r="J321" s="46" t="str">
        <f aca="false">SUM(J316:J320)</f>
        <v/>
      </c>
      <c r="K321" s="46" t="str">
        <f aca="false">IF(J321&lt;5000,J321,5000)</f>
        <v/>
      </c>
      <c r="L321" s="47" t="n">
        <f aca="false">+J321-K321</f>
        <v>0</v>
      </c>
    </row>
    <row r="322" customFormat="false" ht="13.5" hidden="false" customHeight="true" outlineLevel="0" collapsed="false">
      <c r="A322" s="1" t="str">
        <f aca="false">IF(B322&gt;=1,SMALL(順,B322),"")</f>
        <v/>
      </c>
      <c r="C322" s="77" t="s">
        <v>37</v>
      </c>
      <c r="D322" s="77"/>
      <c r="E322" s="77"/>
      <c r="F322" s="77"/>
      <c r="G322" s="77"/>
      <c r="H322" s="77"/>
      <c r="I322" s="77"/>
      <c r="J322" s="77"/>
      <c r="K322" s="75" t="n">
        <f aca="true">IF(K321&lt;1,"",SUMIF($B$8:INDIRECT("b"&amp;ROW()),"=k",$K$8:$K$707))</f>
        <v>0</v>
      </c>
      <c r="L322" s="76"/>
    </row>
    <row r="323" customFormat="false" ht="13.5" hidden="false" customHeight="true" outlineLevel="0" collapsed="false">
      <c r="A323" s="61" t="str">
        <f aca="false">IF(B323="","",SMALL(順,B323))</f>
        <v/>
      </c>
      <c r="B323" s="1" t="str">
        <f aca="false">IF(B316="","",IF(B316+1&gt;入力用!$W$8,"",B316+1))</f>
        <v/>
      </c>
      <c r="C323" s="23" t="str">
        <f aca="false">B323</f>
        <v/>
      </c>
      <c r="D323" s="62"/>
      <c r="E323" s="20" t="str">
        <f aca="false">IF($B323="","",VLOOKUP($A323,データ,5,0))</f>
        <v/>
      </c>
      <c r="F323" s="63" t="str">
        <f aca="false">IF($B323="","",VLOOKUP($A323,データ,6,0))</f>
        <v/>
      </c>
      <c r="G323" s="64" t="str">
        <f aca="false">IF(A323="","",IF(VLOOKUP(A323,データ,7,0)=0,"",VLOOKUP(VLOOKUP(A323,データ,7,0),品名,2)))</f>
        <v/>
      </c>
      <c r="H323" s="65" t="str">
        <f aca="false">IF(A323="",0,VLOOKUP(A323,データ,8,0))</f>
        <v/>
      </c>
      <c r="I323" s="65" t="str">
        <f aca="false">IF(A323="",0,VLOOKUP(A323,データ,9,0))</f>
        <v/>
      </c>
      <c r="J323" s="65" t="str">
        <f aca="false">H323*I323</f>
        <v/>
      </c>
      <c r="K323" s="48"/>
      <c r="L323" s="66"/>
    </row>
    <row r="324" customFormat="false" ht="13.5" hidden="false" customHeight="true" outlineLevel="0" collapsed="false">
      <c r="B324" s="67"/>
      <c r="C324" s="68"/>
      <c r="D324" s="69"/>
      <c r="E324" s="20" t="str">
        <f aca="false">IF(B322="","",VLOOKUP($A322,データ,2,0))</f>
        <v/>
      </c>
      <c r="F324" s="63" t="n">
        <f aca="false">IF(C322="","",VLOOKUP($A322,データ,2,0))</f>
        <v>1</v>
      </c>
      <c r="G324" s="64" t="str">
        <f aca="false">IF(A323="","",IF(VLOOKUP(A323,データ,10,0)=0,"",VLOOKUP(VLOOKUP(A323,データ,10,0),品名,2)))</f>
        <v/>
      </c>
      <c r="H324" s="70" t="str">
        <f aca="false">IF(A323="",0,VLOOKUP(A323,データ,11,0))</f>
        <v/>
      </c>
      <c r="I324" s="70" t="str">
        <f aca="false">IF(A323="",0,VLOOKUP(A323,データ,12,0))</f>
        <v/>
      </c>
      <c r="J324" s="70" t="str">
        <f aca="false">H324*I324</f>
        <v/>
      </c>
      <c r="K324" s="48"/>
      <c r="L324" s="66"/>
    </row>
    <row r="325" customFormat="false" ht="13.5" hidden="false" customHeight="true" outlineLevel="0" collapsed="false">
      <c r="B325" s="67"/>
      <c r="C325" s="68" t="str">
        <f aca="false">IF($B323="","",VLOOKUP($A323,データ,3,0))</f>
        <v/>
      </c>
      <c r="D325" s="69" t="str">
        <f aca="false">IF($B323="","",VLOOKUP($A323,データ,4,0))</f>
        <v/>
      </c>
      <c r="E325" s="20" t="str">
        <f aca="false">IF(B323="","",VLOOKUP($A323,データ,2,0))</f>
        <v/>
      </c>
      <c r="F325" s="63" t="str">
        <f aca="false">IF(C323="","",VLOOKUP($A323,データ,2,0))</f>
        <v/>
      </c>
      <c r="G325" s="64" t="str">
        <f aca="false">IF(A323="","",IF(VLOOKUP(A323,データ,13,0)=0,"",VLOOKUP(VLOOKUP(A323,データ,13,0),品名,2)))</f>
        <v/>
      </c>
      <c r="H325" s="70" t="str">
        <f aca="false">IF(A323="",0,VLOOKUP(A323,データ,14,0))</f>
        <v/>
      </c>
      <c r="I325" s="70" t="str">
        <f aca="false">IF(A323="",0,VLOOKUP(A323,データ,15,0))</f>
        <v/>
      </c>
      <c r="J325" s="70" t="str">
        <f aca="false">H325*I325</f>
        <v/>
      </c>
      <c r="K325" s="48"/>
      <c r="L325" s="66"/>
    </row>
    <row r="326" customFormat="false" ht="13.5" hidden="false" customHeight="true" outlineLevel="0" collapsed="false">
      <c r="B326" s="67"/>
      <c r="C326" s="68"/>
      <c r="D326" s="69"/>
      <c r="E326" s="20" t="str">
        <f aca="false">IF(B324="","",VLOOKUP($A324,データ,2,0))</f>
        <v/>
      </c>
      <c r="F326" s="63" t="str">
        <f aca="false">IF(C324="","",VLOOKUP($A324,データ,2,0))</f>
        <v/>
      </c>
      <c r="G326" s="64" t="str">
        <f aca="false">IF(A323="","",IF(VLOOKUP(A323,データ,16,0)=0,"",VLOOKUP(VLOOKUP(A323,データ,16,0),品名,2)))</f>
        <v/>
      </c>
      <c r="H326" s="70" t="str">
        <f aca="false">IF(A323="",0,VLOOKUP(A323,データ,17,0))</f>
        <v/>
      </c>
      <c r="I326" s="70" t="str">
        <f aca="false">IF(A323="",0,VLOOKUP(A323,データ,18,0))</f>
        <v/>
      </c>
      <c r="J326" s="70" t="str">
        <f aca="false">H326*I326</f>
        <v/>
      </c>
      <c r="K326" s="48"/>
      <c r="L326" s="66"/>
    </row>
    <row r="327" customFormat="false" ht="13.5" hidden="false" customHeight="true" outlineLevel="0" collapsed="false">
      <c r="B327" s="67"/>
      <c r="C327" s="68"/>
      <c r="D327" s="69"/>
      <c r="E327" s="20" t="str">
        <f aca="false">IF(B325="","",VLOOKUP($A325,データ,2,0))</f>
        <v/>
      </c>
      <c r="F327" s="63" t="str">
        <f aca="false">IF(C325="","",VLOOKUP($A325,データ,2,0))</f>
        <v/>
      </c>
      <c r="G327" s="64" t="str">
        <f aca="false">IF(A323="","",IF(VLOOKUP(A323,データ,19,0)=0,"",VLOOKUP(VLOOKUP(A323,データ,19,0),品名,2)))</f>
        <v/>
      </c>
      <c r="H327" s="71" t="str">
        <f aca="false">IF(A323="",0,VLOOKUP(A323,データ,20,0))</f>
        <v/>
      </c>
      <c r="I327" s="72" t="str">
        <f aca="false">IF(A323="",0,VLOOKUP(A323,データ,21,0))</f>
        <v/>
      </c>
      <c r="J327" s="72" t="str">
        <f aca="false">H327*I327</f>
        <v/>
      </c>
      <c r="K327" s="48"/>
      <c r="L327" s="66"/>
    </row>
    <row r="328" customFormat="false" ht="13.5" hidden="false" customHeight="true" outlineLevel="0" collapsed="false">
      <c r="B328" s="67" t="str">
        <f aca="false">IF(I328&gt;=1,"k","")</f>
        <v>k</v>
      </c>
      <c r="C328" s="27"/>
      <c r="D328" s="73"/>
      <c r="E328" s="20" t="str">
        <f aca="false">IF(B326="","",VLOOKUP($A326,データ,2,0))</f>
        <v/>
      </c>
      <c r="F328" s="63" t="str">
        <f aca="false">IF(C326="","",VLOOKUP($A326,データ,2,0))</f>
        <v/>
      </c>
      <c r="G328" s="5" t="s">
        <v>38</v>
      </c>
      <c r="H328" s="5"/>
      <c r="I328" s="46" t="str">
        <f aca="false">SUM(I323:I327)</f>
        <v/>
      </c>
      <c r="J328" s="46" t="str">
        <f aca="false">SUM(J323:J327)</f>
        <v/>
      </c>
      <c r="K328" s="46" t="str">
        <f aca="false">IF(J328&lt;5000,J328,5000)</f>
        <v/>
      </c>
      <c r="L328" s="47" t="n">
        <f aca="false">+J328-K328</f>
        <v>0</v>
      </c>
    </row>
    <row r="329" customFormat="false" ht="13.5" hidden="false" customHeight="true" outlineLevel="0" collapsed="false">
      <c r="A329" s="1" t="str">
        <f aca="false">IF(B329&gt;=1,SMALL(順,B329),"")</f>
        <v/>
      </c>
      <c r="C329" s="77" t="s">
        <v>37</v>
      </c>
      <c r="D329" s="77"/>
      <c r="E329" s="77"/>
      <c r="F329" s="77"/>
      <c r="G329" s="77"/>
      <c r="H329" s="77"/>
      <c r="I329" s="77"/>
      <c r="J329" s="77"/>
      <c r="K329" s="75" t="n">
        <f aca="true">IF(K328&lt;1,"",SUMIF($B$8:INDIRECT("b"&amp;ROW()),"=k",$K$8:$K$707))</f>
        <v>0</v>
      </c>
      <c r="L329" s="76"/>
    </row>
    <row r="330" customFormat="false" ht="13.5" hidden="false" customHeight="true" outlineLevel="0" collapsed="false">
      <c r="A330" s="61" t="str">
        <f aca="false">IF(B330="","",SMALL(順,B330))</f>
        <v/>
      </c>
      <c r="B330" s="1" t="str">
        <f aca="false">IF(B323="","",IF(B323+1&gt;入力用!$W$8,"",B323+1))</f>
        <v/>
      </c>
      <c r="C330" s="23" t="str">
        <f aca="false">B330</f>
        <v/>
      </c>
      <c r="D330" s="62"/>
      <c r="E330" s="20" t="str">
        <f aca="false">IF($B330="","",VLOOKUP($A330,データ,5,0))</f>
        <v/>
      </c>
      <c r="F330" s="63" t="str">
        <f aca="false">IF($B330="","",VLOOKUP($A330,データ,6,0))</f>
        <v/>
      </c>
      <c r="G330" s="64" t="str">
        <f aca="false">IF(A330="","",IF(VLOOKUP(A330,データ,7,0)=0,"",VLOOKUP(VLOOKUP(A330,データ,7,0),品名,2)))</f>
        <v/>
      </c>
      <c r="H330" s="65" t="str">
        <f aca="false">IF(A330="",0,VLOOKUP(A330,データ,8,0))</f>
        <v/>
      </c>
      <c r="I330" s="65" t="str">
        <f aca="false">IF(A330="",0,VLOOKUP(A330,データ,9,0))</f>
        <v/>
      </c>
      <c r="J330" s="65" t="str">
        <f aca="false">H330*I330</f>
        <v/>
      </c>
      <c r="K330" s="48"/>
      <c r="L330" s="66"/>
    </row>
    <row r="331" customFormat="false" ht="13.5" hidden="false" customHeight="true" outlineLevel="0" collapsed="false">
      <c r="B331" s="67"/>
      <c r="C331" s="68"/>
      <c r="D331" s="69"/>
      <c r="E331" s="20" t="str">
        <f aca="false">IF(B329="","",VLOOKUP($A329,データ,2,0))</f>
        <v/>
      </c>
      <c r="F331" s="63" t="n">
        <f aca="false">IF(C329="","",VLOOKUP($A329,データ,2,0))</f>
        <v>1</v>
      </c>
      <c r="G331" s="64" t="str">
        <f aca="false">IF(A330="","",IF(VLOOKUP(A330,データ,10,0)=0,"",VLOOKUP(VLOOKUP(A330,データ,10,0),品名,2)))</f>
        <v/>
      </c>
      <c r="H331" s="70" t="str">
        <f aca="false">IF(A330="",0,VLOOKUP(A330,データ,11,0))</f>
        <v/>
      </c>
      <c r="I331" s="70" t="str">
        <f aca="false">IF(A330="",0,VLOOKUP(A330,データ,12,0))</f>
        <v/>
      </c>
      <c r="J331" s="70" t="str">
        <f aca="false">H331*I331</f>
        <v/>
      </c>
      <c r="K331" s="48"/>
      <c r="L331" s="66"/>
    </row>
    <row r="332" customFormat="false" ht="13.5" hidden="false" customHeight="true" outlineLevel="0" collapsed="false">
      <c r="B332" s="67"/>
      <c r="C332" s="68" t="str">
        <f aca="false">IF($B330="","",VLOOKUP($A330,データ,3,0))</f>
        <v/>
      </c>
      <c r="D332" s="69" t="str">
        <f aca="false">IF($B330="","",VLOOKUP($A330,データ,4,0))</f>
        <v/>
      </c>
      <c r="E332" s="20" t="str">
        <f aca="false">IF(B330="","",VLOOKUP($A330,データ,2,0))</f>
        <v/>
      </c>
      <c r="F332" s="63" t="str">
        <f aca="false">IF(C330="","",VLOOKUP($A330,データ,2,0))</f>
        <v/>
      </c>
      <c r="G332" s="64" t="str">
        <f aca="false">IF(A330="","",IF(VLOOKUP(A330,データ,13,0)=0,"",VLOOKUP(VLOOKUP(A330,データ,13,0),品名,2)))</f>
        <v/>
      </c>
      <c r="H332" s="70" t="str">
        <f aca="false">IF(A330="",0,VLOOKUP(A330,データ,14,0))</f>
        <v/>
      </c>
      <c r="I332" s="70" t="str">
        <f aca="false">IF(A330="",0,VLOOKUP(A330,データ,15,0))</f>
        <v/>
      </c>
      <c r="J332" s="70" t="str">
        <f aca="false">H332*I332</f>
        <v/>
      </c>
      <c r="K332" s="48"/>
      <c r="L332" s="66"/>
    </row>
    <row r="333" customFormat="false" ht="13.5" hidden="false" customHeight="true" outlineLevel="0" collapsed="false">
      <c r="B333" s="67"/>
      <c r="C333" s="68"/>
      <c r="D333" s="69"/>
      <c r="E333" s="20" t="str">
        <f aca="false">IF(B331="","",VLOOKUP($A331,データ,2,0))</f>
        <v/>
      </c>
      <c r="F333" s="63" t="str">
        <f aca="false">IF(C331="","",VLOOKUP($A331,データ,2,0))</f>
        <v/>
      </c>
      <c r="G333" s="64" t="str">
        <f aca="false">IF(A330="","",IF(VLOOKUP(A330,データ,16,0)=0,"",VLOOKUP(VLOOKUP(A330,データ,16,0),品名,2)))</f>
        <v/>
      </c>
      <c r="H333" s="70" t="str">
        <f aca="false">IF(A330="",0,VLOOKUP(A330,データ,17,0))</f>
        <v/>
      </c>
      <c r="I333" s="70" t="str">
        <f aca="false">IF(A330="",0,VLOOKUP(A330,データ,18,0))</f>
        <v/>
      </c>
      <c r="J333" s="70" t="str">
        <f aca="false">H333*I333</f>
        <v/>
      </c>
      <c r="K333" s="48"/>
      <c r="L333" s="66"/>
    </row>
    <row r="334" customFormat="false" ht="13.5" hidden="false" customHeight="true" outlineLevel="0" collapsed="false">
      <c r="B334" s="67"/>
      <c r="C334" s="68"/>
      <c r="D334" s="69"/>
      <c r="E334" s="20" t="str">
        <f aca="false">IF(B332="","",VLOOKUP($A332,データ,2,0))</f>
        <v/>
      </c>
      <c r="F334" s="63" t="str">
        <f aca="false">IF(C332="","",VLOOKUP($A332,データ,2,0))</f>
        <v/>
      </c>
      <c r="G334" s="64" t="str">
        <f aca="false">IF(A330="","",IF(VLOOKUP(A330,データ,19,0)=0,"",VLOOKUP(VLOOKUP(A330,データ,19,0),品名,2)))</f>
        <v/>
      </c>
      <c r="H334" s="71" t="str">
        <f aca="false">IF(A330="",0,VLOOKUP(A330,データ,20,0))</f>
        <v/>
      </c>
      <c r="I334" s="72" t="str">
        <f aca="false">IF(A330="",0,VLOOKUP(A330,データ,21,0))</f>
        <v/>
      </c>
      <c r="J334" s="72" t="str">
        <f aca="false">H334*I334</f>
        <v/>
      </c>
      <c r="K334" s="48"/>
      <c r="L334" s="66"/>
    </row>
    <row r="335" customFormat="false" ht="13.5" hidden="false" customHeight="true" outlineLevel="0" collapsed="false">
      <c r="B335" s="67" t="str">
        <f aca="false">IF(I335&gt;=1,"k","")</f>
        <v>k</v>
      </c>
      <c r="C335" s="27"/>
      <c r="D335" s="73"/>
      <c r="E335" s="20" t="str">
        <f aca="false">IF(B333="","",VLOOKUP($A333,データ,2,0))</f>
        <v/>
      </c>
      <c r="F335" s="63" t="str">
        <f aca="false">IF(C333="","",VLOOKUP($A333,データ,2,0))</f>
        <v/>
      </c>
      <c r="G335" s="5" t="s">
        <v>38</v>
      </c>
      <c r="H335" s="5"/>
      <c r="I335" s="46" t="str">
        <f aca="false">SUM(I330:I334)</f>
        <v/>
      </c>
      <c r="J335" s="46" t="str">
        <f aca="false">SUM(J330:J334)</f>
        <v/>
      </c>
      <c r="K335" s="46" t="str">
        <f aca="false">IF(J335&lt;5000,J335,5000)</f>
        <v/>
      </c>
      <c r="L335" s="47" t="n">
        <f aca="false">+J335-K335</f>
        <v>0</v>
      </c>
    </row>
    <row r="336" customFormat="false" ht="13.5" hidden="false" customHeight="true" outlineLevel="0" collapsed="false">
      <c r="A336" s="1" t="str">
        <f aca="false">IF(B336&gt;=1,SMALL(順,B336),"")</f>
        <v/>
      </c>
      <c r="C336" s="77" t="s">
        <v>37</v>
      </c>
      <c r="D336" s="77"/>
      <c r="E336" s="77"/>
      <c r="F336" s="77"/>
      <c r="G336" s="77"/>
      <c r="H336" s="77"/>
      <c r="I336" s="77"/>
      <c r="J336" s="77"/>
      <c r="K336" s="75" t="n">
        <f aca="true">IF(K335&lt;1,"",SUMIF($B$8:INDIRECT("b"&amp;ROW()),"=k",$K$8:$K$707))</f>
        <v>0</v>
      </c>
      <c r="L336" s="76"/>
    </row>
    <row r="337" customFormat="false" ht="13.5" hidden="false" customHeight="true" outlineLevel="0" collapsed="false">
      <c r="A337" s="61" t="str">
        <f aca="false">IF(B337="","",SMALL(順,B337))</f>
        <v/>
      </c>
      <c r="B337" s="1" t="str">
        <f aca="false">IF(B330="","",IF(B330+1&gt;入力用!$W$8,"",B330+1))</f>
        <v/>
      </c>
      <c r="C337" s="23" t="str">
        <f aca="false">B337</f>
        <v/>
      </c>
      <c r="D337" s="62"/>
      <c r="E337" s="20" t="str">
        <f aca="false">IF($B337="","",VLOOKUP($A337,データ,5,0))</f>
        <v/>
      </c>
      <c r="F337" s="63" t="str">
        <f aca="false">IF($B337="","",VLOOKUP($A337,データ,6,0))</f>
        <v/>
      </c>
      <c r="G337" s="64" t="str">
        <f aca="false">IF(A337="","",IF(VLOOKUP(A337,データ,7,0)=0,"",VLOOKUP(VLOOKUP(A337,データ,7,0),品名,2)))</f>
        <v/>
      </c>
      <c r="H337" s="65" t="str">
        <f aca="false">IF(A337="",0,VLOOKUP(A337,データ,8,0))</f>
        <v/>
      </c>
      <c r="I337" s="65" t="str">
        <f aca="false">IF(A337="",0,VLOOKUP(A337,データ,9,0))</f>
        <v/>
      </c>
      <c r="J337" s="65" t="str">
        <f aca="false">H337*I337</f>
        <v/>
      </c>
      <c r="K337" s="48"/>
      <c r="L337" s="66"/>
    </row>
    <row r="338" customFormat="false" ht="13.5" hidden="false" customHeight="true" outlineLevel="0" collapsed="false">
      <c r="B338" s="67"/>
      <c r="C338" s="68"/>
      <c r="D338" s="69"/>
      <c r="E338" s="20" t="str">
        <f aca="false">IF(B336="","",VLOOKUP($A336,データ,2,0))</f>
        <v/>
      </c>
      <c r="F338" s="63" t="n">
        <f aca="false">IF(C336="","",VLOOKUP($A336,データ,2,0))</f>
        <v>1</v>
      </c>
      <c r="G338" s="64" t="str">
        <f aca="false">IF(A337="","",IF(VLOOKUP(A337,データ,10,0)=0,"",VLOOKUP(VLOOKUP(A337,データ,10,0),品名,2)))</f>
        <v/>
      </c>
      <c r="H338" s="70" t="str">
        <f aca="false">IF(A337="",0,VLOOKUP(A337,データ,11,0))</f>
        <v/>
      </c>
      <c r="I338" s="70" t="str">
        <f aca="false">IF(A337="",0,VLOOKUP(A337,データ,12,0))</f>
        <v/>
      </c>
      <c r="J338" s="70" t="str">
        <f aca="false">H338*I338</f>
        <v/>
      </c>
      <c r="K338" s="48"/>
      <c r="L338" s="66"/>
    </row>
    <row r="339" customFormat="false" ht="13.5" hidden="false" customHeight="true" outlineLevel="0" collapsed="false">
      <c r="B339" s="67"/>
      <c r="C339" s="68" t="str">
        <f aca="false">IF($B337="","",VLOOKUP($A337,データ,3,0))</f>
        <v/>
      </c>
      <c r="D339" s="69" t="str">
        <f aca="false">IF($B337="","",VLOOKUP($A337,データ,4,0))</f>
        <v/>
      </c>
      <c r="E339" s="20" t="str">
        <f aca="false">IF(B337="","",VLOOKUP($A337,データ,2,0))</f>
        <v/>
      </c>
      <c r="F339" s="63" t="str">
        <f aca="false">IF(C337="","",VLOOKUP($A337,データ,2,0))</f>
        <v/>
      </c>
      <c r="G339" s="64" t="str">
        <f aca="false">IF(A337="","",IF(VLOOKUP(A337,データ,13,0)=0,"",VLOOKUP(VLOOKUP(A337,データ,13,0),品名,2)))</f>
        <v/>
      </c>
      <c r="H339" s="70" t="str">
        <f aca="false">IF(A337="",0,VLOOKUP(A337,データ,14,0))</f>
        <v/>
      </c>
      <c r="I339" s="70" t="str">
        <f aca="false">IF(A337="",0,VLOOKUP(A337,データ,15,0))</f>
        <v/>
      </c>
      <c r="J339" s="70" t="str">
        <f aca="false">H339*I339</f>
        <v/>
      </c>
      <c r="K339" s="48"/>
      <c r="L339" s="66"/>
    </row>
    <row r="340" customFormat="false" ht="13.5" hidden="false" customHeight="true" outlineLevel="0" collapsed="false">
      <c r="B340" s="67"/>
      <c r="C340" s="68"/>
      <c r="D340" s="69"/>
      <c r="E340" s="20" t="str">
        <f aca="false">IF(B338="","",VLOOKUP($A338,データ,2,0))</f>
        <v/>
      </c>
      <c r="F340" s="63" t="str">
        <f aca="false">IF(C338="","",VLOOKUP($A338,データ,2,0))</f>
        <v/>
      </c>
      <c r="G340" s="64" t="str">
        <f aca="false">IF(A337="","",IF(VLOOKUP(A337,データ,16,0)=0,"",VLOOKUP(VLOOKUP(A337,データ,16,0),品名,2)))</f>
        <v/>
      </c>
      <c r="H340" s="70" t="str">
        <f aca="false">IF(A337="",0,VLOOKUP(A337,データ,17,0))</f>
        <v/>
      </c>
      <c r="I340" s="70" t="str">
        <f aca="false">IF(A337="",0,VLOOKUP(A337,データ,18,0))</f>
        <v/>
      </c>
      <c r="J340" s="70" t="str">
        <f aca="false">H340*I340</f>
        <v/>
      </c>
      <c r="K340" s="48"/>
      <c r="L340" s="66"/>
    </row>
    <row r="341" customFormat="false" ht="13.5" hidden="false" customHeight="true" outlineLevel="0" collapsed="false">
      <c r="B341" s="67"/>
      <c r="C341" s="68"/>
      <c r="D341" s="69"/>
      <c r="E341" s="20" t="str">
        <f aca="false">IF(B339="","",VLOOKUP($A339,データ,2,0))</f>
        <v/>
      </c>
      <c r="F341" s="63" t="str">
        <f aca="false">IF(C339="","",VLOOKUP($A339,データ,2,0))</f>
        <v/>
      </c>
      <c r="G341" s="64" t="str">
        <f aca="false">IF(A337="","",IF(VLOOKUP(A337,データ,19,0)=0,"",VLOOKUP(VLOOKUP(A337,データ,19,0),品名,2)))</f>
        <v/>
      </c>
      <c r="H341" s="71" t="str">
        <f aca="false">IF(A337="",0,VLOOKUP(A337,データ,20,0))</f>
        <v/>
      </c>
      <c r="I341" s="72" t="str">
        <f aca="false">IF(A337="",0,VLOOKUP(A337,データ,21,0))</f>
        <v/>
      </c>
      <c r="J341" s="72" t="str">
        <f aca="false">H341*I341</f>
        <v/>
      </c>
      <c r="K341" s="48"/>
      <c r="L341" s="66"/>
    </row>
    <row r="342" customFormat="false" ht="13.5" hidden="false" customHeight="true" outlineLevel="0" collapsed="false">
      <c r="B342" s="67" t="str">
        <f aca="false">IF(I342&gt;=1,"k","")</f>
        <v>k</v>
      </c>
      <c r="C342" s="27"/>
      <c r="D342" s="73"/>
      <c r="E342" s="20" t="str">
        <f aca="false">IF(B340="","",VLOOKUP($A340,データ,2,0))</f>
        <v/>
      </c>
      <c r="F342" s="63" t="str">
        <f aca="false">IF(C340="","",VLOOKUP($A340,データ,2,0))</f>
        <v/>
      </c>
      <c r="G342" s="5" t="s">
        <v>38</v>
      </c>
      <c r="H342" s="5"/>
      <c r="I342" s="46" t="str">
        <f aca="false">SUM(I337:I341)</f>
        <v/>
      </c>
      <c r="J342" s="46" t="str">
        <f aca="false">SUM(J337:J341)</f>
        <v/>
      </c>
      <c r="K342" s="46" t="str">
        <f aca="false">IF(J342&lt;5000,J342,5000)</f>
        <v/>
      </c>
      <c r="L342" s="47" t="n">
        <f aca="false">+J342-K342</f>
        <v>0</v>
      </c>
    </row>
    <row r="343" customFormat="false" ht="13.5" hidden="false" customHeight="true" outlineLevel="0" collapsed="false">
      <c r="A343" s="1" t="str">
        <f aca="false">IF(B343&gt;=1,SMALL(順,B343),"")</f>
        <v/>
      </c>
      <c r="C343" s="77" t="s">
        <v>37</v>
      </c>
      <c r="D343" s="77"/>
      <c r="E343" s="77"/>
      <c r="F343" s="77"/>
      <c r="G343" s="77"/>
      <c r="H343" s="77"/>
      <c r="I343" s="77"/>
      <c r="J343" s="77"/>
      <c r="K343" s="75" t="n">
        <f aca="true">IF(K342&lt;1,"",SUMIF($B$8:INDIRECT("b"&amp;ROW()),"=k",$K$8:$K$707))</f>
        <v>0</v>
      </c>
      <c r="L343" s="76"/>
    </row>
    <row r="344" customFormat="false" ht="13.5" hidden="false" customHeight="true" outlineLevel="0" collapsed="false">
      <c r="A344" s="61" t="str">
        <f aca="false">IF(B344="","",SMALL(順,B344))</f>
        <v/>
      </c>
      <c r="B344" s="1" t="str">
        <f aca="false">IF(B337="","",IF(B337+1&gt;入力用!$W$8,"",B337+1))</f>
        <v/>
      </c>
      <c r="C344" s="23" t="str">
        <f aca="false">B344</f>
        <v/>
      </c>
      <c r="D344" s="62"/>
      <c r="E344" s="20" t="str">
        <f aca="false">IF($B344="","",VLOOKUP($A344,データ,5,0))</f>
        <v/>
      </c>
      <c r="F344" s="63" t="str">
        <f aca="false">IF($B344="","",VLOOKUP($A344,データ,6,0))</f>
        <v/>
      </c>
      <c r="G344" s="64" t="str">
        <f aca="false">IF(A344="","",IF(VLOOKUP(A344,データ,7,0)=0,"",VLOOKUP(VLOOKUP(A344,データ,7,0),品名,2)))</f>
        <v/>
      </c>
      <c r="H344" s="65" t="str">
        <f aca="false">IF(A344="",0,VLOOKUP(A344,データ,8,0))</f>
        <v/>
      </c>
      <c r="I344" s="65" t="str">
        <f aca="false">IF(A344="",0,VLOOKUP(A344,データ,9,0))</f>
        <v/>
      </c>
      <c r="J344" s="65" t="str">
        <f aca="false">H344*I344</f>
        <v/>
      </c>
      <c r="K344" s="48"/>
      <c r="L344" s="66"/>
    </row>
    <row r="345" customFormat="false" ht="13.5" hidden="false" customHeight="true" outlineLevel="0" collapsed="false">
      <c r="B345" s="67"/>
      <c r="C345" s="68"/>
      <c r="D345" s="69"/>
      <c r="E345" s="20" t="str">
        <f aca="false">IF(B343="","",VLOOKUP($A343,データ,2,0))</f>
        <v/>
      </c>
      <c r="F345" s="63" t="n">
        <f aca="false">IF(C343="","",VLOOKUP($A343,データ,2,0))</f>
        <v>1</v>
      </c>
      <c r="G345" s="64" t="str">
        <f aca="false">IF(A344="","",IF(VLOOKUP(A344,データ,10,0)=0,"",VLOOKUP(VLOOKUP(A344,データ,10,0),品名,2)))</f>
        <v/>
      </c>
      <c r="H345" s="70" t="str">
        <f aca="false">IF(A344="",0,VLOOKUP(A344,データ,11,0))</f>
        <v/>
      </c>
      <c r="I345" s="70" t="str">
        <f aca="false">IF(A344="",0,VLOOKUP(A344,データ,12,0))</f>
        <v/>
      </c>
      <c r="J345" s="70" t="str">
        <f aca="false">H345*I345</f>
        <v/>
      </c>
      <c r="K345" s="48"/>
      <c r="L345" s="66"/>
    </row>
    <row r="346" customFormat="false" ht="13.5" hidden="false" customHeight="true" outlineLevel="0" collapsed="false">
      <c r="B346" s="67"/>
      <c r="C346" s="68" t="str">
        <f aca="false">IF($B344="","",VLOOKUP($A344,データ,3,0))</f>
        <v/>
      </c>
      <c r="D346" s="69" t="str">
        <f aca="false">IF($B344="","",VLOOKUP($A344,データ,4,0))</f>
        <v/>
      </c>
      <c r="E346" s="20" t="str">
        <f aca="false">IF(B344="","",VLOOKUP($A344,データ,2,0))</f>
        <v/>
      </c>
      <c r="F346" s="63" t="str">
        <f aca="false">IF(C344="","",VLOOKUP($A344,データ,2,0))</f>
        <v/>
      </c>
      <c r="G346" s="64" t="str">
        <f aca="false">IF(A344="","",IF(VLOOKUP(A344,データ,13,0)=0,"",VLOOKUP(VLOOKUP(A344,データ,13,0),品名,2)))</f>
        <v/>
      </c>
      <c r="H346" s="70" t="str">
        <f aca="false">IF(A344="",0,VLOOKUP(A344,データ,14,0))</f>
        <v/>
      </c>
      <c r="I346" s="70" t="str">
        <f aca="false">IF(A344="",0,VLOOKUP(A344,データ,15,0))</f>
        <v/>
      </c>
      <c r="J346" s="70" t="str">
        <f aca="false">H346*I346</f>
        <v/>
      </c>
      <c r="K346" s="48"/>
      <c r="L346" s="66"/>
    </row>
    <row r="347" customFormat="false" ht="13.5" hidden="false" customHeight="true" outlineLevel="0" collapsed="false">
      <c r="B347" s="67"/>
      <c r="C347" s="68"/>
      <c r="D347" s="69"/>
      <c r="E347" s="20" t="str">
        <f aca="false">IF(B345="","",VLOOKUP($A345,データ,2,0))</f>
        <v/>
      </c>
      <c r="F347" s="63" t="str">
        <f aca="false">IF(C345="","",VLOOKUP($A345,データ,2,0))</f>
        <v/>
      </c>
      <c r="G347" s="64" t="str">
        <f aca="false">IF(A344="","",IF(VLOOKUP(A344,データ,16,0)=0,"",VLOOKUP(VLOOKUP(A344,データ,16,0),品名,2)))</f>
        <v/>
      </c>
      <c r="H347" s="70" t="str">
        <f aca="false">IF(A344="",0,VLOOKUP(A344,データ,17,0))</f>
        <v/>
      </c>
      <c r="I347" s="70" t="str">
        <f aca="false">IF(A344="",0,VLOOKUP(A344,データ,18,0))</f>
        <v/>
      </c>
      <c r="J347" s="70" t="str">
        <f aca="false">H347*I347</f>
        <v/>
      </c>
      <c r="K347" s="48"/>
      <c r="L347" s="66"/>
    </row>
    <row r="348" customFormat="false" ht="13.5" hidden="false" customHeight="true" outlineLevel="0" collapsed="false">
      <c r="B348" s="67"/>
      <c r="C348" s="68"/>
      <c r="D348" s="69"/>
      <c r="E348" s="20" t="str">
        <f aca="false">IF(B346="","",VLOOKUP($A346,データ,2,0))</f>
        <v/>
      </c>
      <c r="F348" s="63" t="str">
        <f aca="false">IF(C346="","",VLOOKUP($A346,データ,2,0))</f>
        <v/>
      </c>
      <c r="G348" s="64" t="str">
        <f aca="false">IF(A344="","",IF(VLOOKUP(A344,データ,19,0)=0,"",VLOOKUP(VLOOKUP(A344,データ,19,0),品名,2)))</f>
        <v/>
      </c>
      <c r="H348" s="71" t="str">
        <f aca="false">IF(A344="",0,VLOOKUP(A344,データ,20,0))</f>
        <v/>
      </c>
      <c r="I348" s="72" t="str">
        <f aca="false">IF(A344="",0,VLOOKUP(A344,データ,21,0))</f>
        <v/>
      </c>
      <c r="J348" s="72" t="str">
        <f aca="false">H348*I348</f>
        <v/>
      </c>
      <c r="K348" s="48"/>
      <c r="L348" s="66"/>
    </row>
    <row r="349" customFormat="false" ht="13.5" hidden="false" customHeight="true" outlineLevel="0" collapsed="false">
      <c r="B349" s="67" t="str">
        <f aca="false">IF(I349&gt;=1,"k","")</f>
        <v>k</v>
      </c>
      <c r="C349" s="27"/>
      <c r="D349" s="73"/>
      <c r="E349" s="20" t="str">
        <f aca="false">IF(B347="","",VLOOKUP($A347,データ,2,0))</f>
        <v/>
      </c>
      <c r="F349" s="63" t="str">
        <f aca="false">IF(C347="","",VLOOKUP($A347,データ,2,0))</f>
        <v/>
      </c>
      <c r="G349" s="5" t="s">
        <v>38</v>
      </c>
      <c r="H349" s="5"/>
      <c r="I349" s="46" t="str">
        <f aca="false">SUM(I344:I348)</f>
        <v/>
      </c>
      <c r="J349" s="46" t="str">
        <f aca="false">SUM(J344:J348)</f>
        <v/>
      </c>
      <c r="K349" s="46" t="str">
        <f aca="false">IF(J349&lt;5000,J349,5000)</f>
        <v/>
      </c>
      <c r="L349" s="47" t="n">
        <f aca="false">+J349-K349</f>
        <v>0</v>
      </c>
    </row>
    <row r="350" customFormat="false" ht="13.5" hidden="false" customHeight="true" outlineLevel="0" collapsed="false">
      <c r="A350" s="1" t="str">
        <f aca="false">IF(B350&gt;=1,SMALL(順,B350),"")</f>
        <v/>
      </c>
      <c r="C350" s="77" t="s">
        <v>37</v>
      </c>
      <c r="D350" s="77"/>
      <c r="E350" s="77"/>
      <c r="F350" s="77"/>
      <c r="G350" s="77"/>
      <c r="H350" s="77"/>
      <c r="I350" s="77"/>
      <c r="J350" s="77"/>
      <c r="K350" s="75" t="n">
        <f aca="true">IF(K349&lt;1,"",SUMIF($B$8:INDIRECT("b"&amp;ROW()),"=k",$K$8:$K$707))</f>
        <v>0</v>
      </c>
      <c r="L350" s="76"/>
    </row>
    <row r="351" customFormat="false" ht="13.5" hidden="false" customHeight="true" outlineLevel="0" collapsed="false">
      <c r="A351" s="61" t="str">
        <f aca="false">IF(B351="","",SMALL(順,B351))</f>
        <v/>
      </c>
      <c r="B351" s="1" t="str">
        <f aca="false">IF(B344="","",IF(B344+1&gt;入力用!$W$8,"",B344+1))</f>
        <v/>
      </c>
      <c r="C351" s="23" t="str">
        <f aca="false">B351</f>
        <v/>
      </c>
      <c r="D351" s="62"/>
      <c r="E351" s="20" t="str">
        <f aca="false">IF($B351="","",VLOOKUP($A351,データ,5,0))</f>
        <v/>
      </c>
      <c r="F351" s="63" t="str">
        <f aca="false">IF($B351="","",VLOOKUP($A351,データ,6,0))</f>
        <v/>
      </c>
      <c r="G351" s="64" t="str">
        <f aca="false">IF(A351="","",IF(VLOOKUP(A351,データ,7,0)=0,"",VLOOKUP(VLOOKUP(A351,データ,7,0),品名,2)))</f>
        <v/>
      </c>
      <c r="H351" s="65" t="str">
        <f aca="false">IF(A351="",0,VLOOKUP(A351,データ,8,0))</f>
        <v/>
      </c>
      <c r="I351" s="65" t="str">
        <f aca="false">IF(A351="",0,VLOOKUP(A351,データ,9,0))</f>
        <v/>
      </c>
      <c r="J351" s="65" t="str">
        <f aca="false">H351*I351</f>
        <v/>
      </c>
      <c r="K351" s="48"/>
      <c r="L351" s="66"/>
    </row>
    <row r="352" customFormat="false" ht="13.5" hidden="false" customHeight="true" outlineLevel="0" collapsed="false">
      <c r="B352" s="67"/>
      <c r="C352" s="68"/>
      <c r="D352" s="69"/>
      <c r="E352" s="20" t="str">
        <f aca="false">IF(B350="","",VLOOKUP($A350,データ,2,0))</f>
        <v/>
      </c>
      <c r="F352" s="63" t="n">
        <f aca="false">IF(C350="","",VLOOKUP($A350,データ,2,0))</f>
        <v>1</v>
      </c>
      <c r="G352" s="64" t="str">
        <f aca="false">IF(A351="","",IF(VLOOKUP(A351,データ,10,0)=0,"",VLOOKUP(VLOOKUP(A351,データ,10,0),品名,2)))</f>
        <v/>
      </c>
      <c r="H352" s="70" t="str">
        <f aca="false">IF(A351="",0,VLOOKUP(A351,データ,11,0))</f>
        <v/>
      </c>
      <c r="I352" s="70" t="str">
        <f aca="false">IF(A351="",0,VLOOKUP(A351,データ,12,0))</f>
        <v/>
      </c>
      <c r="J352" s="70" t="str">
        <f aca="false">H352*I352</f>
        <v/>
      </c>
      <c r="K352" s="48"/>
      <c r="L352" s="66"/>
    </row>
    <row r="353" customFormat="false" ht="13.5" hidden="false" customHeight="true" outlineLevel="0" collapsed="false">
      <c r="B353" s="67"/>
      <c r="C353" s="68" t="str">
        <f aca="false">IF($B351="","",VLOOKUP($A351,データ,3,0))</f>
        <v/>
      </c>
      <c r="D353" s="69" t="str">
        <f aca="false">IF($B351="","",VLOOKUP($A351,データ,4,0))</f>
        <v/>
      </c>
      <c r="E353" s="20" t="str">
        <f aca="false">IF(B351="","",VLOOKUP($A351,データ,2,0))</f>
        <v/>
      </c>
      <c r="F353" s="63" t="str">
        <f aca="false">IF(C351="","",VLOOKUP($A351,データ,2,0))</f>
        <v/>
      </c>
      <c r="G353" s="64" t="str">
        <f aca="false">IF(A351="","",IF(VLOOKUP(A351,データ,13,0)=0,"",VLOOKUP(VLOOKUP(A351,データ,13,0),品名,2)))</f>
        <v/>
      </c>
      <c r="H353" s="70" t="str">
        <f aca="false">IF(A351="",0,VLOOKUP(A351,データ,14,0))</f>
        <v/>
      </c>
      <c r="I353" s="70" t="str">
        <f aca="false">IF(A351="",0,VLOOKUP(A351,データ,15,0))</f>
        <v/>
      </c>
      <c r="J353" s="70" t="str">
        <f aca="false">H353*I353</f>
        <v/>
      </c>
      <c r="K353" s="48"/>
      <c r="L353" s="66"/>
    </row>
    <row r="354" customFormat="false" ht="13.5" hidden="false" customHeight="true" outlineLevel="0" collapsed="false">
      <c r="B354" s="67"/>
      <c r="C354" s="68"/>
      <c r="D354" s="69"/>
      <c r="E354" s="20" t="str">
        <f aca="false">IF(B352="","",VLOOKUP($A352,データ,2,0))</f>
        <v/>
      </c>
      <c r="F354" s="63" t="str">
        <f aca="false">IF(C352="","",VLOOKUP($A352,データ,2,0))</f>
        <v/>
      </c>
      <c r="G354" s="64" t="str">
        <f aca="false">IF(A351="","",IF(VLOOKUP(A351,データ,16,0)=0,"",VLOOKUP(VLOOKUP(A351,データ,16,0),品名,2)))</f>
        <v/>
      </c>
      <c r="H354" s="70" t="str">
        <f aca="false">IF(A351="",0,VLOOKUP(A351,データ,17,0))</f>
        <v/>
      </c>
      <c r="I354" s="70" t="str">
        <f aca="false">IF(A351="",0,VLOOKUP(A351,データ,18,0))</f>
        <v/>
      </c>
      <c r="J354" s="70" t="str">
        <f aca="false">H354*I354</f>
        <v/>
      </c>
      <c r="K354" s="48"/>
      <c r="L354" s="66"/>
    </row>
    <row r="355" customFormat="false" ht="13.5" hidden="false" customHeight="true" outlineLevel="0" collapsed="false">
      <c r="B355" s="67"/>
      <c r="C355" s="68"/>
      <c r="D355" s="69"/>
      <c r="E355" s="20" t="str">
        <f aca="false">IF(B353="","",VLOOKUP($A353,データ,2,0))</f>
        <v/>
      </c>
      <c r="F355" s="63" t="str">
        <f aca="false">IF(C353="","",VLOOKUP($A353,データ,2,0))</f>
        <v/>
      </c>
      <c r="G355" s="64" t="str">
        <f aca="false">IF(A351="","",IF(VLOOKUP(A351,データ,19,0)=0,"",VLOOKUP(VLOOKUP(A351,データ,19,0),品名,2)))</f>
        <v/>
      </c>
      <c r="H355" s="71" t="str">
        <f aca="false">IF(A351="",0,VLOOKUP(A351,データ,20,0))</f>
        <v/>
      </c>
      <c r="I355" s="72" t="str">
        <f aca="false">IF(A351="",0,VLOOKUP(A351,データ,21,0))</f>
        <v/>
      </c>
      <c r="J355" s="72" t="str">
        <f aca="false">H355*I355</f>
        <v/>
      </c>
      <c r="K355" s="48"/>
      <c r="L355" s="66"/>
    </row>
    <row r="356" customFormat="false" ht="13.5" hidden="false" customHeight="true" outlineLevel="0" collapsed="false">
      <c r="B356" s="67" t="str">
        <f aca="false">IF(I356&gt;=1,"k","")</f>
        <v>k</v>
      </c>
      <c r="C356" s="27"/>
      <c r="D356" s="73"/>
      <c r="E356" s="20" t="str">
        <f aca="false">IF(B354="","",VLOOKUP($A354,データ,2,0))</f>
        <v/>
      </c>
      <c r="F356" s="63" t="str">
        <f aca="false">IF(C354="","",VLOOKUP($A354,データ,2,0))</f>
        <v/>
      </c>
      <c r="G356" s="5" t="s">
        <v>38</v>
      </c>
      <c r="H356" s="5"/>
      <c r="I356" s="46" t="str">
        <f aca="false">SUM(I351:I355)</f>
        <v/>
      </c>
      <c r="J356" s="46" t="str">
        <f aca="false">SUM(J351:J355)</f>
        <v/>
      </c>
      <c r="K356" s="46" t="str">
        <f aca="false">IF(J356&lt;5000,J356,5000)</f>
        <v/>
      </c>
      <c r="L356" s="47" t="n">
        <f aca="false">+J356-K356</f>
        <v>0</v>
      </c>
    </row>
    <row r="357" customFormat="false" ht="13.5" hidden="false" customHeight="true" outlineLevel="0" collapsed="false">
      <c r="A357" s="1" t="str">
        <f aca="false">IF(B357&gt;=1,SMALL(順,B357),"")</f>
        <v/>
      </c>
      <c r="C357" s="77" t="s">
        <v>37</v>
      </c>
      <c r="D357" s="77"/>
      <c r="E357" s="77"/>
      <c r="F357" s="77"/>
      <c r="G357" s="77"/>
      <c r="H357" s="77"/>
      <c r="I357" s="77"/>
      <c r="J357" s="77"/>
      <c r="K357" s="75" t="n">
        <f aca="true">IF(K356&lt;1,"",SUMIF($B$8:INDIRECT("b"&amp;ROW()),"=k",$K$8:$K$707))</f>
        <v>0</v>
      </c>
      <c r="L357" s="76"/>
    </row>
    <row r="358" customFormat="false" ht="13.5" hidden="false" customHeight="true" outlineLevel="0" collapsed="false">
      <c r="A358" s="61" t="str">
        <f aca="false">IF(B358="","",SMALL(順,B358))</f>
        <v/>
      </c>
      <c r="B358" s="1" t="str">
        <f aca="false">IF(B351="","",IF(B351+1&gt;入力用!$W$8,"",B351+1))</f>
        <v/>
      </c>
      <c r="C358" s="23" t="str">
        <f aca="false">B358</f>
        <v/>
      </c>
      <c r="D358" s="62"/>
      <c r="E358" s="20" t="str">
        <f aca="false">IF($B358="","",VLOOKUP($A358,データ,5,0))</f>
        <v/>
      </c>
      <c r="F358" s="63" t="str">
        <f aca="false">IF($B358="","",VLOOKUP($A358,データ,6,0))</f>
        <v/>
      </c>
      <c r="G358" s="64" t="str">
        <f aca="false">IF(A358="","",IF(VLOOKUP(A358,データ,7,0)=0,"",VLOOKUP(VLOOKUP(A358,データ,7,0),品名,2)))</f>
        <v/>
      </c>
      <c r="H358" s="65" t="str">
        <f aca="false">IF(A358="",0,VLOOKUP(A358,データ,8,0))</f>
        <v/>
      </c>
      <c r="I358" s="65" t="str">
        <f aca="false">IF(A358="",0,VLOOKUP(A358,データ,9,0))</f>
        <v/>
      </c>
      <c r="J358" s="65" t="str">
        <f aca="false">H358*I358</f>
        <v/>
      </c>
      <c r="K358" s="48"/>
      <c r="L358" s="66"/>
    </row>
    <row r="359" customFormat="false" ht="13.5" hidden="false" customHeight="true" outlineLevel="0" collapsed="false">
      <c r="B359" s="67"/>
      <c r="C359" s="68"/>
      <c r="D359" s="69"/>
      <c r="E359" s="20" t="str">
        <f aca="false">IF(B357="","",VLOOKUP($A357,データ,2,0))</f>
        <v/>
      </c>
      <c r="F359" s="63" t="n">
        <f aca="false">IF(C357="","",VLOOKUP($A357,データ,2,0))</f>
        <v>1</v>
      </c>
      <c r="G359" s="64" t="str">
        <f aca="false">IF(A358="","",IF(VLOOKUP(A358,データ,10,0)=0,"",VLOOKUP(VLOOKUP(A358,データ,10,0),品名,2)))</f>
        <v/>
      </c>
      <c r="H359" s="70" t="str">
        <f aca="false">IF(A358="",0,VLOOKUP(A358,データ,11,0))</f>
        <v/>
      </c>
      <c r="I359" s="70" t="str">
        <f aca="false">IF(A358="",0,VLOOKUP(A358,データ,12,0))</f>
        <v/>
      </c>
      <c r="J359" s="70" t="str">
        <f aca="false">H359*I359</f>
        <v/>
      </c>
      <c r="K359" s="48"/>
      <c r="L359" s="66"/>
    </row>
    <row r="360" customFormat="false" ht="13.5" hidden="false" customHeight="true" outlineLevel="0" collapsed="false">
      <c r="B360" s="67"/>
      <c r="C360" s="68" t="str">
        <f aca="false">IF($B358="","",VLOOKUP($A358,データ,3,0))</f>
        <v/>
      </c>
      <c r="D360" s="69" t="str">
        <f aca="false">IF($B358="","",VLOOKUP($A358,データ,4,0))</f>
        <v/>
      </c>
      <c r="E360" s="20" t="str">
        <f aca="false">IF(B358="","",VLOOKUP($A358,データ,2,0))</f>
        <v/>
      </c>
      <c r="F360" s="63" t="str">
        <f aca="false">IF(C358="","",VLOOKUP($A358,データ,2,0))</f>
        <v/>
      </c>
      <c r="G360" s="64" t="str">
        <f aca="false">IF(A358="","",IF(VLOOKUP(A358,データ,13,0)=0,"",VLOOKUP(VLOOKUP(A358,データ,13,0),品名,2)))</f>
        <v/>
      </c>
      <c r="H360" s="70" t="str">
        <f aca="false">IF(A358="",0,VLOOKUP(A358,データ,14,0))</f>
        <v/>
      </c>
      <c r="I360" s="70" t="str">
        <f aca="false">IF(A358="",0,VLOOKUP(A358,データ,15,0))</f>
        <v/>
      </c>
      <c r="J360" s="70" t="str">
        <f aca="false">H360*I360</f>
        <v/>
      </c>
      <c r="K360" s="48"/>
      <c r="L360" s="66"/>
    </row>
    <row r="361" customFormat="false" ht="13.5" hidden="false" customHeight="true" outlineLevel="0" collapsed="false">
      <c r="B361" s="67"/>
      <c r="C361" s="68"/>
      <c r="D361" s="69"/>
      <c r="E361" s="20" t="str">
        <f aca="false">IF(B359="","",VLOOKUP($A359,データ,2,0))</f>
        <v/>
      </c>
      <c r="F361" s="63" t="str">
        <f aca="false">IF(C359="","",VLOOKUP($A359,データ,2,0))</f>
        <v/>
      </c>
      <c r="G361" s="64" t="str">
        <f aca="false">IF(A358="","",IF(VLOOKUP(A358,データ,16,0)=0,"",VLOOKUP(VLOOKUP(A358,データ,16,0),品名,2)))</f>
        <v/>
      </c>
      <c r="H361" s="70" t="str">
        <f aca="false">IF(A358="",0,VLOOKUP(A358,データ,17,0))</f>
        <v/>
      </c>
      <c r="I361" s="70" t="str">
        <f aca="false">IF(A358="",0,VLOOKUP(A358,データ,18,0))</f>
        <v/>
      </c>
      <c r="J361" s="70" t="str">
        <f aca="false">H361*I361</f>
        <v/>
      </c>
      <c r="K361" s="48"/>
      <c r="L361" s="66"/>
    </row>
    <row r="362" customFormat="false" ht="13.5" hidden="false" customHeight="true" outlineLevel="0" collapsed="false">
      <c r="B362" s="67"/>
      <c r="C362" s="68"/>
      <c r="D362" s="69"/>
      <c r="E362" s="20" t="str">
        <f aca="false">IF(B360="","",VLOOKUP($A360,データ,2,0))</f>
        <v/>
      </c>
      <c r="F362" s="63" t="str">
        <f aca="false">IF(C360="","",VLOOKUP($A360,データ,2,0))</f>
        <v/>
      </c>
      <c r="G362" s="64" t="str">
        <f aca="false">IF(A358="","",IF(VLOOKUP(A358,データ,19,0)=0,"",VLOOKUP(VLOOKUP(A358,データ,19,0),品名,2)))</f>
        <v/>
      </c>
      <c r="H362" s="71" t="str">
        <f aca="false">IF(A358="",0,VLOOKUP(A358,データ,20,0))</f>
        <v/>
      </c>
      <c r="I362" s="72" t="str">
        <f aca="false">IF(A358="",0,VLOOKUP(A358,データ,21,0))</f>
        <v/>
      </c>
      <c r="J362" s="72" t="str">
        <f aca="false">H362*I362</f>
        <v/>
      </c>
      <c r="K362" s="48"/>
      <c r="L362" s="66"/>
    </row>
    <row r="363" customFormat="false" ht="13.5" hidden="false" customHeight="true" outlineLevel="0" collapsed="false">
      <c r="B363" s="67" t="str">
        <f aca="false">IF(I363&gt;=1,"k","")</f>
        <v>k</v>
      </c>
      <c r="C363" s="27"/>
      <c r="D363" s="73"/>
      <c r="E363" s="20" t="str">
        <f aca="false">IF(B361="","",VLOOKUP($A361,データ,2,0))</f>
        <v/>
      </c>
      <c r="F363" s="63" t="str">
        <f aca="false">IF(C361="","",VLOOKUP($A361,データ,2,0))</f>
        <v/>
      </c>
      <c r="G363" s="5" t="s">
        <v>38</v>
      </c>
      <c r="H363" s="5"/>
      <c r="I363" s="46" t="str">
        <f aca="false">SUM(I358:I362)</f>
        <v/>
      </c>
      <c r="J363" s="46" t="str">
        <f aca="false">SUM(J358:J362)</f>
        <v/>
      </c>
      <c r="K363" s="46" t="str">
        <f aca="false">IF(J363&lt;5000,J363,5000)</f>
        <v/>
      </c>
      <c r="L363" s="47" t="n">
        <f aca="false">+J363-K363</f>
        <v>0</v>
      </c>
    </row>
    <row r="364" customFormat="false" ht="13.5" hidden="false" customHeight="true" outlineLevel="0" collapsed="false">
      <c r="A364" s="1" t="str">
        <f aca="false">IF(B364&gt;=1,SMALL(順,B364),"")</f>
        <v/>
      </c>
      <c r="C364" s="77" t="s">
        <v>37</v>
      </c>
      <c r="D364" s="77"/>
      <c r="E364" s="77"/>
      <c r="F364" s="77"/>
      <c r="G364" s="77"/>
      <c r="H364" s="77"/>
      <c r="I364" s="77"/>
      <c r="J364" s="77"/>
      <c r="K364" s="75" t="n">
        <f aca="true">IF(K363&lt;1,"",SUMIF($B$8:INDIRECT("b"&amp;ROW()),"=k",$K$8:$K$707))</f>
        <v>0</v>
      </c>
      <c r="L364" s="76"/>
    </row>
    <row r="365" customFormat="false" ht="13.5" hidden="false" customHeight="true" outlineLevel="0" collapsed="false">
      <c r="A365" s="61" t="str">
        <f aca="false">IF(B365="","",SMALL(順,B365))</f>
        <v/>
      </c>
      <c r="B365" s="1" t="str">
        <f aca="false">IF(B358="","",IF(B358+1&gt;入力用!$W$8,"",B358+1))</f>
        <v/>
      </c>
      <c r="C365" s="23" t="str">
        <f aca="false">B365</f>
        <v/>
      </c>
      <c r="D365" s="62"/>
      <c r="E365" s="20" t="str">
        <f aca="false">IF($B365="","",VLOOKUP($A365,データ,5,0))</f>
        <v/>
      </c>
      <c r="F365" s="63" t="str">
        <f aca="false">IF($B365="","",VLOOKUP($A365,データ,6,0))</f>
        <v/>
      </c>
      <c r="G365" s="64" t="str">
        <f aca="false">IF(A365="","",IF(VLOOKUP(A365,データ,7,0)=0,"",VLOOKUP(VLOOKUP(A365,データ,7,0),品名,2)))</f>
        <v/>
      </c>
      <c r="H365" s="65" t="str">
        <f aca="false">IF(A365="",0,VLOOKUP(A365,データ,8,0))</f>
        <v/>
      </c>
      <c r="I365" s="65" t="str">
        <f aca="false">IF(A365="",0,VLOOKUP(A365,データ,9,0))</f>
        <v/>
      </c>
      <c r="J365" s="65" t="str">
        <f aca="false">H365*I365</f>
        <v/>
      </c>
      <c r="K365" s="48"/>
      <c r="L365" s="66"/>
    </row>
    <row r="366" customFormat="false" ht="13.5" hidden="false" customHeight="true" outlineLevel="0" collapsed="false">
      <c r="B366" s="67"/>
      <c r="C366" s="68"/>
      <c r="D366" s="69"/>
      <c r="E366" s="20" t="str">
        <f aca="false">IF(B364="","",VLOOKUP($A364,データ,2,0))</f>
        <v/>
      </c>
      <c r="F366" s="63" t="n">
        <f aca="false">IF(C364="","",VLOOKUP($A364,データ,2,0))</f>
        <v>1</v>
      </c>
      <c r="G366" s="64" t="str">
        <f aca="false">IF(A365="","",IF(VLOOKUP(A365,データ,10,0)=0,"",VLOOKUP(VLOOKUP(A365,データ,10,0),品名,2)))</f>
        <v/>
      </c>
      <c r="H366" s="70" t="str">
        <f aca="false">IF(A365="",0,VLOOKUP(A365,データ,11,0))</f>
        <v/>
      </c>
      <c r="I366" s="70" t="str">
        <f aca="false">IF(A365="",0,VLOOKUP(A365,データ,12,0))</f>
        <v/>
      </c>
      <c r="J366" s="70" t="str">
        <f aca="false">H366*I366</f>
        <v/>
      </c>
      <c r="K366" s="48"/>
      <c r="L366" s="66"/>
    </row>
    <row r="367" customFormat="false" ht="13.5" hidden="false" customHeight="true" outlineLevel="0" collapsed="false">
      <c r="B367" s="67"/>
      <c r="C367" s="68" t="str">
        <f aca="false">IF($B365="","",VLOOKUP($A365,データ,3,0))</f>
        <v/>
      </c>
      <c r="D367" s="69" t="str">
        <f aca="false">IF($B365="","",VLOOKUP($A365,データ,4,0))</f>
        <v/>
      </c>
      <c r="E367" s="20" t="str">
        <f aca="false">IF(B365="","",VLOOKUP($A365,データ,2,0))</f>
        <v/>
      </c>
      <c r="F367" s="63" t="str">
        <f aca="false">IF(C365="","",VLOOKUP($A365,データ,2,0))</f>
        <v/>
      </c>
      <c r="G367" s="64" t="str">
        <f aca="false">IF(A365="","",IF(VLOOKUP(A365,データ,13,0)=0,"",VLOOKUP(VLOOKUP(A365,データ,13,0),品名,2)))</f>
        <v/>
      </c>
      <c r="H367" s="70" t="str">
        <f aca="false">IF(A365="",0,VLOOKUP(A365,データ,14,0))</f>
        <v/>
      </c>
      <c r="I367" s="70" t="str">
        <f aca="false">IF(A365="",0,VLOOKUP(A365,データ,15,0))</f>
        <v/>
      </c>
      <c r="J367" s="70" t="str">
        <f aca="false">H367*I367</f>
        <v/>
      </c>
      <c r="K367" s="48"/>
      <c r="L367" s="66"/>
    </row>
    <row r="368" customFormat="false" ht="13.5" hidden="false" customHeight="true" outlineLevel="0" collapsed="false">
      <c r="B368" s="67"/>
      <c r="C368" s="68"/>
      <c r="D368" s="69"/>
      <c r="E368" s="20" t="str">
        <f aca="false">IF(B366="","",VLOOKUP($A366,データ,2,0))</f>
        <v/>
      </c>
      <c r="F368" s="63" t="str">
        <f aca="false">IF(C366="","",VLOOKUP($A366,データ,2,0))</f>
        <v/>
      </c>
      <c r="G368" s="64" t="str">
        <f aca="false">IF(A365="","",IF(VLOOKUP(A365,データ,16,0)=0,"",VLOOKUP(VLOOKUP(A365,データ,16,0),品名,2)))</f>
        <v/>
      </c>
      <c r="H368" s="70" t="str">
        <f aca="false">IF(A365="",0,VLOOKUP(A365,データ,17,0))</f>
        <v/>
      </c>
      <c r="I368" s="70" t="str">
        <f aca="false">IF(A365="",0,VLOOKUP(A365,データ,18,0))</f>
        <v/>
      </c>
      <c r="J368" s="70" t="str">
        <f aca="false">H368*I368</f>
        <v/>
      </c>
      <c r="K368" s="48"/>
      <c r="L368" s="66"/>
    </row>
    <row r="369" customFormat="false" ht="13.5" hidden="false" customHeight="true" outlineLevel="0" collapsed="false">
      <c r="B369" s="67"/>
      <c r="C369" s="68"/>
      <c r="D369" s="69"/>
      <c r="E369" s="20" t="str">
        <f aca="false">IF(B367="","",VLOOKUP($A367,データ,2,0))</f>
        <v/>
      </c>
      <c r="F369" s="63" t="str">
        <f aca="false">IF(C367="","",VLOOKUP($A367,データ,2,0))</f>
        <v/>
      </c>
      <c r="G369" s="64" t="str">
        <f aca="false">IF(A365="","",IF(VLOOKUP(A365,データ,19,0)=0,"",VLOOKUP(VLOOKUP(A365,データ,19,0),品名,2)))</f>
        <v/>
      </c>
      <c r="H369" s="71" t="str">
        <f aca="false">IF(A365="",0,VLOOKUP(A365,データ,20,0))</f>
        <v/>
      </c>
      <c r="I369" s="72" t="str">
        <f aca="false">IF(A365="",0,VLOOKUP(A365,データ,21,0))</f>
        <v/>
      </c>
      <c r="J369" s="72" t="str">
        <f aca="false">H369*I369</f>
        <v/>
      </c>
      <c r="K369" s="48"/>
      <c r="L369" s="66"/>
    </row>
    <row r="370" customFormat="false" ht="13.5" hidden="false" customHeight="true" outlineLevel="0" collapsed="false">
      <c r="B370" s="67" t="str">
        <f aca="false">IF(I370&gt;=1,"k","")</f>
        <v>k</v>
      </c>
      <c r="C370" s="27"/>
      <c r="D370" s="73"/>
      <c r="E370" s="20" t="str">
        <f aca="false">IF(B368="","",VLOOKUP($A368,データ,2,0))</f>
        <v/>
      </c>
      <c r="F370" s="63" t="str">
        <f aca="false">IF(C368="","",VLOOKUP($A368,データ,2,0))</f>
        <v/>
      </c>
      <c r="G370" s="5" t="s">
        <v>38</v>
      </c>
      <c r="H370" s="5"/>
      <c r="I370" s="46" t="str">
        <f aca="false">SUM(I365:I369)</f>
        <v/>
      </c>
      <c r="J370" s="46" t="str">
        <f aca="false">SUM(J365:J369)</f>
        <v/>
      </c>
      <c r="K370" s="46" t="str">
        <f aca="false">IF(J370&lt;5000,J370,5000)</f>
        <v/>
      </c>
      <c r="L370" s="47" t="n">
        <f aca="false">+J370-K370</f>
        <v>0</v>
      </c>
    </row>
    <row r="371" customFormat="false" ht="13.5" hidden="false" customHeight="true" outlineLevel="0" collapsed="false">
      <c r="A371" s="1" t="str">
        <f aca="false">IF(B371&gt;=1,SMALL(順,B371),"")</f>
        <v/>
      </c>
      <c r="C371" s="77" t="s">
        <v>37</v>
      </c>
      <c r="D371" s="77"/>
      <c r="E371" s="77"/>
      <c r="F371" s="77"/>
      <c r="G371" s="77"/>
      <c r="H371" s="77"/>
      <c r="I371" s="77"/>
      <c r="J371" s="77"/>
      <c r="K371" s="75" t="n">
        <f aca="true">IF(K370&lt;1,"",SUMIF($B$8:INDIRECT("b"&amp;ROW()),"=k",$K$8:$K$707))</f>
        <v>0</v>
      </c>
      <c r="L371" s="76"/>
    </row>
    <row r="372" customFormat="false" ht="13.5" hidden="false" customHeight="true" outlineLevel="0" collapsed="false">
      <c r="A372" s="61" t="str">
        <f aca="false">IF(B372="","",SMALL(順,B372))</f>
        <v/>
      </c>
      <c r="B372" s="1" t="str">
        <f aca="false">IF(B365="","",IF(B365+1&gt;入力用!$W$8,"",B365+1))</f>
        <v/>
      </c>
      <c r="C372" s="23" t="str">
        <f aca="false">B372</f>
        <v/>
      </c>
      <c r="D372" s="62"/>
      <c r="E372" s="20" t="str">
        <f aca="false">IF($B372="","",VLOOKUP($A372,データ,5,0))</f>
        <v/>
      </c>
      <c r="F372" s="63" t="str">
        <f aca="false">IF($B372="","",VLOOKUP($A372,データ,6,0))</f>
        <v/>
      </c>
      <c r="G372" s="64" t="str">
        <f aca="false">IF(A372="","",IF(VLOOKUP(A372,データ,7,0)=0,"",VLOOKUP(VLOOKUP(A372,データ,7,0),品名,2)))</f>
        <v/>
      </c>
      <c r="H372" s="65" t="str">
        <f aca="false">IF(A372="",0,VLOOKUP(A372,データ,8,0))</f>
        <v/>
      </c>
      <c r="I372" s="65" t="str">
        <f aca="false">IF(A372="",0,VLOOKUP(A372,データ,9,0))</f>
        <v/>
      </c>
      <c r="J372" s="65" t="str">
        <f aca="false">H372*I372</f>
        <v/>
      </c>
      <c r="K372" s="48"/>
      <c r="L372" s="66"/>
    </row>
    <row r="373" customFormat="false" ht="13.5" hidden="false" customHeight="true" outlineLevel="0" collapsed="false">
      <c r="B373" s="67"/>
      <c r="C373" s="68"/>
      <c r="D373" s="69"/>
      <c r="E373" s="20" t="str">
        <f aca="false">IF(B371="","",VLOOKUP($A371,データ,2,0))</f>
        <v/>
      </c>
      <c r="F373" s="63" t="n">
        <f aca="false">IF(C371="","",VLOOKUP($A371,データ,2,0))</f>
        <v>1</v>
      </c>
      <c r="G373" s="64" t="str">
        <f aca="false">IF(A372="","",IF(VLOOKUP(A372,データ,10,0)=0,"",VLOOKUP(VLOOKUP(A372,データ,10,0),品名,2)))</f>
        <v/>
      </c>
      <c r="H373" s="70" t="str">
        <f aca="false">IF(A372="",0,VLOOKUP(A372,データ,11,0))</f>
        <v/>
      </c>
      <c r="I373" s="70" t="str">
        <f aca="false">IF(A372="",0,VLOOKUP(A372,データ,12,0))</f>
        <v/>
      </c>
      <c r="J373" s="70" t="str">
        <f aca="false">H373*I373</f>
        <v/>
      </c>
      <c r="K373" s="48"/>
      <c r="L373" s="66"/>
    </row>
    <row r="374" customFormat="false" ht="13.5" hidden="false" customHeight="true" outlineLevel="0" collapsed="false">
      <c r="B374" s="67"/>
      <c r="C374" s="68" t="str">
        <f aca="false">IF($B372="","",VLOOKUP($A372,データ,3,0))</f>
        <v/>
      </c>
      <c r="D374" s="69" t="str">
        <f aca="false">IF($B372="","",VLOOKUP($A372,データ,4,0))</f>
        <v/>
      </c>
      <c r="E374" s="20" t="str">
        <f aca="false">IF(B372="","",VLOOKUP($A372,データ,2,0))</f>
        <v/>
      </c>
      <c r="F374" s="63" t="str">
        <f aca="false">IF(C372="","",VLOOKUP($A372,データ,2,0))</f>
        <v/>
      </c>
      <c r="G374" s="64" t="str">
        <f aca="false">IF(A372="","",IF(VLOOKUP(A372,データ,13,0)=0,"",VLOOKUP(VLOOKUP(A372,データ,13,0),品名,2)))</f>
        <v/>
      </c>
      <c r="H374" s="70" t="str">
        <f aca="false">IF(A372="",0,VLOOKUP(A372,データ,14,0))</f>
        <v/>
      </c>
      <c r="I374" s="70" t="str">
        <f aca="false">IF(A372="",0,VLOOKUP(A372,データ,15,0))</f>
        <v/>
      </c>
      <c r="J374" s="70" t="str">
        <f aca="false">H374*I374</f>
        <v/>
      </c>
      <c r="K374" s="48"/>
      <c r="L374" s="66"/>
    </row>
    <row r="375" customFormat="false" ht="13.5" hidden="false" customHeight="true" outlineLevel="0" collapsed="false">
      <c r="B375" s="67"/>
      <c r="C375" s="68"/>
      <c r="D375" s="69"/>
      <c r="E375" s="20" t="str">
        <f aca="false">IF(B373="","",VLOOKUP($A373,データ,2,0))</f>
        <v/>
      </c>
      <c r="F375" s="63" t="str">
        <f aca="false">IF(C373="","",VLOOKUP($A373,データ,2,0))</f>
        <v/>
      </c>
      <c r="G375" s="64" t="str">
        <f aca="false">IF(A372="","",IF(VLOOKUP(A372,データ,16,0)=0,"",VLOOKUP(VLOOKUP(A372,データ,16,0),品名,2)))</f>
        <v/>
      </c>
      <c r="H375" s="70" t="str">
        <f aca="false">IF(A372="",0,VLOOKUP(A372,データ,17,0))</f>
        <v/>
      </c>
      <c r="I375" s="70" t="str">
        <f aca="false">IF(A372="",0,VLOOKUP(A372,データ,18,0))</f>
        <v/>
      </c>
      <c r="J375" s="70" t="str">
        <f aca="false">H375*I375</f>
        <v/>
      </c>
      <c r="K375" s="48"/>
      <c r="L375" s="66"/>
    </row>
    <row r="376" customFormat="false" ht="13.5" hidden="false" customHeight="true" outlineLevel="0" collapsed="false">
      <c r="B376" s="67"/>
      <c r="C376" s="68"/>
      <c r="D376" s="69"/>
      <c r="E376" s="20" t="str">
        <f aca="false">IF(B374="","",VLOOKUP($A374,データ,2,0))</f>
        <v/>
      </c>
      <c r="F376" s="63" t="str">
        <f aca="false">IF(C374="","",VLOOKUP($A374,データ,2,0))</f>
        <v/>
      </c>
      <c r="G376" s="64" t="str">
        <f aca="false">IF(A372="","",IF(VLOOKUP(A372,データ,19,0)=0,"",VLOOKUP(VLOOKUP(A372,データ,19,0),品名,2)))</f>
        <v/>
      </c>
      <c r="H376" s="71" t="str">
        <f aca="false">IF(A372="",0,VLOOKUP(A372,データ,20,0))</f>
        <v/>
      </c>
      <c r="I376" s="72" t="str">
        <f aca="false">IF(A372="",0,VLOOKUP(A372,データ,21,0))</f>
        <v/>
      </c>
      <c r="J376" s="72" t="str">
        <f aca="false">H376*I376</f>
        <v/>
      </c>
      <c r="K376" s="48"/>
      <c r="L376" s="66"/>
    </row>
    <row r="377" customFormat="false" ht="13.5" hidden="false" customHeight="true" outlineLevel="0" collapsed="false">
      <c r="B377" s="67" t="str">
        <f aca="false">IF(I377&gt;=1,"k","")</f>
        <v>k</v>
      </c>
      <c r="C377" s="27"/>
      <c r="D377" s="73"/>
      <c r="E377" s="20" t="str">
        <f aca="false">IF(B375="","",VLOOKUP($A375,データ,2,0))</f>
        <v/>
      </c>
      <c r="F377" s="63" t="str">
        <f aca="false">IF(C375="","",VLOOKUP($A375,データ,2,0))</f>
        <v/>
      </c>
      <c r="G377" s="5" t="s">
        <v>38</v>
      </c>
      <c r="H377" s="5"/>
      <c r="I377" s="46" t="str">
        <f aca="false">SUM(I372:I376)</f>
        <v/>
      </c>
      <c r="J377" s="46" t="str">
        <f aca="false">SUM(J372:J376)</f>
        <v/>
      </c>
      <c r="K377" s="46" t="str">
        <f aca="false">IF(J377&lt;5000,J377,5000)</f>
        <v/>
      </c>
      <c r="L377" s="47" t="n">
        <f aca="false">+J377-K377</f>
        <v>0</v>
      </c>
    </row>
    <row r="378" customFormat="false" ht="13.5" hidden="false" customHeight="true" outlineLevel="0" collapsed="false">
      <c r="A378" s="1" t="str">
        <f aca="false">IF(B378&gt;=1,SMALL(順,B378),"")</f>
        <v/>
      </c>
      <c r="C378" s="77" t="s">
        <v>37</v>
      </c>
      <c r="D378" s="77"/>
      <c r="E378" s="77"/>
      <c r="F378" s="77"/>
      <c r="G378" s="77"/>
      <c r="H378" s="77"/>
      <c r="I378" s="77"/>
      <c r="J378" s="77"/>
      <c r="K378" s="75" t="n">
        <f aca="true">IF(K377&lt;1,"",SUMIF($B$8:INDIRECT("b"&amp;ROW()),"=k",$K$8:$K$707))</f>
        <v>0</v>
      </c>
      <c r="L378" s="76"/>
    </row>
    <row r="379" customFormat="false" ht="13.5" hidden="false" customHeight="true" outlineLevel="0" collapsed="false">
      <c r="A379" s="61" t="str">
        <f aca="false">IF(B379="","",SMALL(順,B379))</f>
        <v/>
      </c>
      <c r="B379" s="1" t="str">
        <f aca="false">IF(B372="","",IF(B372+1&gt;入力用!$W$8,"",B372+1))</f>
        <v/>
      </c>
      <c r="C379" s="23" t="str">
        <f aca="false">B379</f>
        <v/>
      </c>
      <c r="D379" s="62"/>
      <c r="E379" s="20" t="str">
        <f aca="false">IF($B379="","",VLOOKUP($A379,データ,5,0))</f>
        <v/>
      </c>
      <c r="F379" s="63" t="str">
        <f aca="false">IF($B379="","",VLOOKUP($A379,データ,6,0))</f>
        <v/>
      </c>
      <c r="G379" s="64" t="str">
        <f aca="false">IF(A379="","",IF(VLOOKUP(A379,データ,7,0)=0,"",VLOOKUP(VLOOKUP(A379,データ,7,0),品名,2)))</f>
        <v/>
      </c>
      <c r="H379" s="65" t="str">
        <f aca="false">IF(A379="",0,VLOOKUP(A379,データ,8,0))</f>
        <v/>
      </c>
      <c r="I379" s="65" t="str">
        <f aca="false">IF(A379="",0,VLOOKUP(A379,データ,9,0))</f>
        <v/>
      </c>
      <c r="J379" s="65" t="str">
        <f aca="false">H379*I379</f>
        <v/>
      </c>
      <c r="K379" s="48"/>
      <c r="L379" s="66"/>
    </row>
    <row r="380" customFormat="false" ht="13.5" hidden="false" customHeight="true" outlineLevel="0" collapsed="false">
      <c r="B380" s="67"/>
      <c r="C380" s="68"/>
      <c r="D380" s="69"/>
      <c r="E380" s="20" t="str">
        <f aca="false">IF(B378="","",VLOOKUP($A378,データ,2,0))</f>
        <v/>
      </c>
      <c r="F380" s="63" t="n">
        <f aca="false">IF(C378="","",VLOOKUP($A378,データ,2,0))</f>
        <v>1</v>
      </c>
      <c r="G380" s="64" t="str">
        <f aca="false">IF(A379="","",IF(VLOOKUP(A379,データ,10,0)=0,"",VLOOKUP(VLOOKUP(A379,データ,10,0),品名,2)))</f>
        <v/>
      </c>
      <c r="H380" s="70" t="str">
        <f aca="false">IF(A379="",0,VLOOKUP(A379,データ,11,0))</f>
        <v/>
      </c>
      <c r="I380" s="70" t="str">
        <f aca="false">IF(A379="",0,VLOOKUP(A379,データ,12,0))</f>
        <v/>
      </c>
      <c r="J380" s="70" t="str">
        <f aca="false">H380*I380</f>
        <v/>
      </c>
      <c r="K380" s="48"/>
      <c r="L380" s="66"/>
    </row>
    <row r="381" customFormat="false" ht="13.5" hidden="false" customHeight="true" outlineLevel="0" collapsed="false">
      <c r="B381" s="67"/>
      <c r="C381" s="68" t="str">
        <f aca="false">IF($B379="","",VLOOKUP($A379,データ,3,0))</f>
        <v/>
      </c>
      <c r="D381" s="69" t="str">
        <f aca="false">IF($B379="","",VLOOKUP($A379,データ,4,0))</f>
        <v/>
      </c>
      <c r="E381" s="20" t="str">
        <f aca="false">IF(B379="","",VLOOKUP($A379,データ,2,0))</f>
        <v/>
      </c>
      <c r="F381" s="63" t="str">
        <f aca="false">IF(C379="","",VLOOKUP($A379,データ,2,0))</f>
        <v/>
      </c>
      <c r="G381" s="64" t="str">
        <f aca="false">IF(A379="","",IF(VLOOKUP(A379,データ,13,0)=0,"",VLOOKUP(VLOOKUP(A379,データ,13,0),品名,2)))</f>
        <v/>
      </c>
      <c r="H381" s="70" t="str">
        <f aca="false">IF(A379="",0,VLOOKUP(A379,データ,14,0))</f>
        <v/>
      </c>
      <c r="I381" s="70" t="str">
        <f aca="false">IF(A379="",0,VLOOKUP(A379,データ,15,0))</f>
        <v/>
      </c>
      <c r="J381" s="70" t="str">
        <f aca="false">H381*I381</f>
        <v/>
      </c>
      <c r="K381" s="48"/>
      <c r="L381" s="66"/>
    </row>
    <row r="382" customFormat="false" ht="13.5" hidden="false" customHeight="true" outlineLevel="0" collapsed="false">
      <c r="B382" s="67"/>
      <c r="C382" s="68"/>
      <c r="D382" s="69"/>
      <c r="E382" s="20" t="str">
        <f aca="false">IF(B380="","",VLOOKUP($A380,データ,2,0))</f>
        <v/>
      </c>
      <c r="F382" s="63" t="str">
        <f aca="false">IF(C380="","",VLOOKUP($A380,データ,2,0))</f>
        <v/>
      </c>
      <c r="G382" s="64" t="str">
        <f aca="false">IF(A379="","",IF(VLOOKUP(A379,データ,16,0)=0,"",VLOOKUP(VLOOKUP(A379,データ,16,0),品名,2)))</f>
        <v/>
      </c>
      <c r="H382" s="70" t="str">
        <f aca="false">IF(A379="",0,VLOOKUP(A379,データ,17,0))</f>
        <v/>
      </c>
      <c r="I382" s="70" t="str">
        <f aca="false">IF(A379="",0,VLOOKUP(A379,データ,18,0))</f>
        <v/>
      </c>
      <c r="J382" s="70" t="str">
        <f aca="false">H382*I382</f>
        <v/>
      </c>
      <c r="K382" s="48"/>
      <c r="L382" s="66"/>
    </row>
    <row r="383" customFormat="false" ht="13.5" hidden="false" customHeight="true" outlineLevel="0" collapsed="false">
      <c r="B383" s="67"/>
      <c r="C383" s="68"/>
      <c r="D383" s="69"/>
      <c r="E383" s="20" t="str">
        <f aca="false">IF(B381="","",VLOOKUP($A381,データ,2,0))</f>
        <v/>
      </c>
      <c r="F383" s="63" t="str">
        <f aca="false">IF(C381="","",VLOOKUP($A381,データ,2,0))</f>
        <v/>
      </c>
      <c r="G383" s="64" t="str">
        <f aca="false">IF(A379="","",IF(VLOOKUP(A379,データ,19,0)=0,"",VLOOKUP(VLOOKUP(A379,データ,19,0),品名,2)))</f>
        <v/>
      </c>
      <c r="H383" s="71" t="str">
        <f aca="false">IF(A379="",0,VLOOKUP(A379,データ,20,0))</f>
        <v/>
      </c>
      <c r="I383" s="72" t="str">
        <f aca="false">IF(A379="",0,VLOOKUP(A379,データ,21,0))</f>
        <v/>
      </c>
      <c r="J383" s="72" t="str">
        <f aca="false">H383*I383</f>
        <v/>
      </c>
      <c r="K383" s="48"/>
      <c r="L383" s="66"/>
    </row>
    <row r="384" customFormat="false" ht="13.5" hidden="false" customHeight="true" outlineLevel="0" collapsed="false">
      <c r="B384" s="67" t="str">
        <f aca="false">IF(I384&gt;=1,"k","")</f>
        <v>k</v>
      </c>
      <c r="C384" s="27"/>
      <c r="D384" s="73"/>
      <c r="E384" s="20" t="str">
        <f aca="false">IF(B382="","",VLOOKUP($A382,データ,2,0))</f>
        <v/>
      </c>
      <c r="F384" s="63" t="str">
        <f aca="false">IF(C382="","",VLOOKUP($A382,データ,2,0))</f>
        <v/>
      </c>
      <c r="G384" s="5" t="s">
        <v>38</v>
      </c>
      <c r="H384" s="5"/>
      <c r="I384" s="46" t="str">
        <f aca="false">SUM(I379:I383)</f>
        <v/>
      </c>
      <c r="J384" s="46" t="str">
        <f aca="false">SUM(J379:J383)</f>
        <v/>
      </c>
      <c r="K384" s="46" t="str">
        <f aca="false">IF(J384&lt;5000,J384,5000)</f>
        <v/>
      </c>
      <c r="L384" s="47" t="n">
        <f aca="false">+J384-K384</f>
        <v>0</v>
      </c>
    </row>
    <row r="385" customFormat="false" ht="13.5" hidden="false" customHeight="true" outlineLevel="0" collapsed="false">
      <c r="A385" s="1" t="str">
        <f aca="false">IF(B385&gt;=1,SMALL(順,B385),"")</f>
        <v/>
      </c>
      <c r="C385" s="77" t="s">
        <v>37</v>
      </c>
      <c r="D385" s="77"/>
      <c r="E385" s="77"/>
      <c r="F385" s="77"/>
      <c r="G385" s="77"/>
      <c r="H385" s="77"/>
      <c r="I385" s="77"/>
      <c r="J385" s="77"/>
      <c r="K385" s="75" t="n">
        <f aca="true">IF(K384&lt;1,"",SUMIF($B$8:INDIRECT("b"&amp;ROW()),"=k",$K$8:$K$707))</f>
        <v>0</v>
      </c>
      <c r="L385" s="76"/>
    </row>
    <row r="386" customFormat="false" ht="13.5" hidden="false" customHeight="true" outlineLevel="0" collapsed="false">
      <c r="A386" s="61" t="str">
        <f aca="false">IF(B386="","",SMALL(順,B386))</f>
        <v/>
      </c>
      <c r="B386" s="1" t="str">
        <f aca="false">IF(B379="","",IF(B379+1&gt;入力用!$W$8,"",B379+1))</f>
        <v/>
      </c>
      <c r="C386" s="23" t="str">
        <f aca="false">B386</f>
        <v/>
      </c>
      <c r="D386" s="62"/>
      <c r="E386" s="20" t="str">
        <f aca="false">IF($B386="","",VLOOKUP($A386,データ,5,0))</f>
        <v/>
      </c>
      <c r="F386" s="63" t="str">
        <f aca="false">IF($B386="","",VLOOKUP($A386,データ,6,0))</f>
        <v/>
      </c>
      <c r="G386" s="64" t="str">
        <f aca="false">IF(A386="","",IF(VLOOKUP(A386,データ,7,0)=0,"",VLOOKUP(VLOOKUP(A386,データ,7,0),品名,2)))</f>
        <v/>
      </c>
      <c r="H386" s="65" t="str">
        <f aca="false">IF(A386="",0,VLOOKUP(A386,データ,8,0))</f>
        <v/>
      </c>
      <c r="I386" s="65" t="str">
        <f aca="false">IF(A386="",0,VLOOKUP(A386,データ,9,0))</f>
        <v/>
      </c>
      <c r="J386" s="65" t="str">
        <f aca="false">H386*I386</f>
        <v/>
      </c>
      <c r="K386" s="48"/>
      <c r="L386" s="66"/>
    </row>
    <row r="387" customFormat="false" ht="13.5" hidden="false" customHeight="true" outlineLevel="0" collapsed="false">
      <c r="B387" s="67"/>
      <c r="C387" s="68"/>
      <c r="D387" s="69"/>
      <c r="E387" s="20" t="str">
        <f aca="false">IF(B385="","",VLOOKUP($A385,データ,2,0))</f>
        <v/>
      </c>
      <c r="F387" s="63" t="n">
        <f aca="false">IF(C385="","",VLOOKUP($A385,データ,2,0))</f>
        <v>1</v>
      </c>
      <c r="G387" s="64" t="str">
        <f aca="false">IF(A386="","",IF(VLOOKUP(A386,データ,10,0)=0,"",VLOOKUP(VLOOKUP(A386,データ,10,0),品名,2)))</f>
        <v/>
      </c>
      <c r="H387" s="70" t="str">
        <f aca="false">IF(A386="",0,VLOOKUP(A386,データ,11,0))</f>
        <v/>
      </c>
      <c r="I387" s="70" t="str">
        <f aca="false">IF(A386="",0,VLOOKUP(A386,データ,12,0))</f>
        <v/>
      </c>
      <c r="J387" s="70" t="str">
        <f aca="false">H387*I387</f>
        <v/>
      </c>
      <c r="K387" s="48"/>
      <c r="L387" s="66"/>
    </row>
    <row r="388" customFormat="false" ht="13.5" hidden="false" customHeight="true" outlineLevel="0" collapsed="false">
      <c r="B388" s="67"/>
      <c r="C388" s="68" t="str">
        <f aca="false">IF($B386="","",VLOOKUP($A386,データ,3,0))</f>
        <v/>
      </c>
      <c r="D388" s="69" t="str">
        <f aca="false">IF($B386="","",VLOOKUP($A386,データ,4,0))</f>
        <v/>
      </c>
      <c r="E388" s="20" t="str">
        <f aca="false">IF(B386="","",VLOOKUP($A386,データ,2,0))</f>
        <v/>
      </c>
      <c r="F388" s="63" t="str">
        <f aca="false">IF(C386="","",VLOOKUP($A386,データ,2,0))</f>
        <v/>
      </c>
      <c r="G388" s="64" t="str">
        <f aca="false">IF(A386="","",IF(VLOOKUP(A386,データ,13,0)=0,"",VLOOKUP(VLOOKUP(A386,データ,13,0),品名,2)))</f>
        <v/>
      </c>
      <c r="H388" s="70" t="str">
        <f aca="false">IF(A386="",0,VLOOKUP(A386,データ,14,0))</f>
        <v/>
      </c>
      <c r="I388" s="70" t="str">
        <f aca="false">IF(A386="",0,VLOOKUP(A386,データ,15,0))</f>
        <v/>
      </c>
      <c r="J388" s="70" t="str">
        <f aca="false">H388*I388</f>
        <v/>
      </c>
      <c r="K388" s="48"/>
      <c r="L388" s="66"/>
    </row>
    <row r="389" customFormat="false" ht="13.5" hidden="false" customHeight="true" outlineLevel="0" collapsed="false">
      <c r="B389" s="67"/>
      <c r="C389" s="68"/>
      <c r="D389" s="69"/>
      <c r="E389" s="20" t="str">
        <f aca="false">IF(B387="","",VLOOKUP($A387,データ,2,0))</f>
        <v/>
      </c>
      <c r="F389" s="63" t="str">
        <f aca="false">IF(C387="","",VLOOKUP($A387,データ,2,0))</f>
        <v/>
      </c>
      <c r="G389" s="64" t="str">
        <f aca="false">IF(A386="","",IF(VLOOKUP(A386,データ,16,0)=0,"",VLOOKUP(VLOOKUP(A386,データ,16,0),品名,2)))</f>
        <v/>
      </c>
      <c r="H389" s="70" t="str">
        <f aca="false">IF(A386="",0,VLOOKUP(A386,データ,17,0))</f>
        <v/>
      </c>
      <c r="I389" s="70" t="str">
        <f aca="false">IF(A386="",0,VLOOKUP(A386,データ,18,0))</f>
        <v/>
      </c>
      <c r="J389" s="70" t="str">
        <f aca="false">H389*I389</f>
        <v/>
      </c>
      <c r="K389" s="48"/>
      <c r="L389" s="66"/>
    </row>
    <row r="390" customFormat="false" ht="13.5" hidden="false" customHeight="true" outlineLevel="0" collapsed="false">
      <c r="B390" s="67"/>
      <c r="C390" s="68"/>
      <c r="D390" s="69"/>
      <c r="E390" s="20" t="str">
        <f aca="false">IF(B388="","",VLOOKUP($A388,データ,2,0))</f>
        <v/>
      </c>
      <c r="F390" s="63" t="str">
        <f aca="false">IF(C388="","",VLOOKUP($A388,データ,2,0))</f>
        <v/>
      </c>
      <c r="G390" s="64" t="str">
        <f aca="false">IF(A386="","",IF(VLOOKUP(A386,データ,19,0)=0,"",VLOOKUP(VLOOKUP(A386,データ,19,0),品名,2)))</f>
        <v/>
      </c>
      <c r="H390" s="71" t="str">
        <f aca="false">IF(A386="",0,VLOOKUP(A386,データ,20,0))</f>
        <v/>
      </c>
      <c r="I390" s="72" t="str">
        <f aca="false">IF(A386="",0,VLOOKUP(A386,データ,21,0))</f>
        <v/>
      </c>
      <c r="J390" s="72" t="str">
        <f aca="false">H390*I390</f>
        <v/>
      </c>
      <c r="K390" s="48"/>
      <c r="L390" s="66"/>
    </row>
    <row r="391" customFormat="false" ht="13.5" hidden="false" customHeight="true" outlineLevel="0" collapsed="false">
      <c r="B391" s="67" t="str">
        <f aca="false">IF(I391&gt;=1,"k","")</f>
        <v>k</v>
      </c>
      <c r="C391" s="27"/>
      <c r="D391" s="73"/>
      <c r="E391" s="20" t="str">
        <f aca="false">IF(B389="","",VLOOKUP($A389,データ,2,0))</f>
        <v/>
      </c>
      <c r="F391" s="63" t="str">
        <f aca="false">IF(C389="","",VLOOKUP($A389,データ,2,0))</f>
        <v/>
      </c>
      <c r="G391" s="5" t="s">
        <v>38</v>
      </c>
      <c r="H391" s="5"/>
      <c r="I391" s="46" t="str">
        <f aca="false">SUM(I386:I390)</f>
        <v/>
      </c>
      <c r="J391" s="46" t="str">
        <f aca="false">SUM(J386:J390)</f>
        <v/>
      </c>
      <c r="K391" s="46" t="str">
        <f aca="false">IF(J391&lt;5000,J391,5000)</f>
        <v/>
      </c>
      <c r="L391" s="47" t="n">
        <f aca="false">+J391-K391</f>
        <v>0</v>
      </c>
    </row>
    <row r="392" customFormat="false" ht="13.5" hidden="false" customHeight="true" outlineLevel="0" collapsed="false">
      <c r="A392" s="1" t="str">
        <f aca="false">IF(B392&gt;=1,SMALL(順,B392),"")</f>
        <v/>
      </c>
      <c r="C392" s="77" t="s">
        <v>37</v>
      </c>
      <c r="D392" s="77"/>
      <c r="E392" s="77"/>
      <c r="F392" s="77"/>
      <c r="G392" s="77"/>
      <c r="H392" s="77"/>
      <c r="I392" s="77"/>
      <c r="J392" s="77"/>
      <c r="K392" s="75" t="n">
        <f aca="true">IF(K391&lt;1,"",SUMIF($B$8:INDIRECT("b"&amp;ROW()),"=k",$K$8:$K$707))</f>
        <v>0</v>
      </c>
      <c r="L392" s="76"/>
    </row>
    <row r="393" customFormat="false" ht="13.5" hidden="false" customHeight="true" outlineLevel="0" collapsed="false">
      <c r="A393" s="61" t="str">
        <f aca="false">IF(B393="","",SMALL(順,B393))</f>
        <v/>
      </c>
      <c r="B393" s="1" t="str">
        <f aca="false">IF(B386="","",IF(B386+1&gt;入力用!$W$8,"",B386+1))</f>
        <v/>
      </c>
      <c r="C393" s="23" t="str">
        <f aca="false">B393</f>
        <v/>
      </c>
      <c r="D393" s="62"/>
      <c r="E393" s="20" t="str">
        <f aca="false">IF($B393="","",VLOOKUP($A393,データ,5,0))</f>
        <v/>
      </c>
      <c r="F393" s="63" t="str">
        <f aca="false">IF($B393="","",VLOOKUP($A393,データ,6,0))</f>
        <v/>
      </c>
      <c r="G393" s="64" t="str">
        <f aca="false">IF(A393="","",IF(VLOOKUP(A393,データ,7,0)=0,"",VLOOKUP(VLOOKUP(A393,データ,7,0),品名,2)))</f>
        <v/>
      </c>
      <c r="H393" s="65" t="str">
        <f aca="false">IF(A393="",0,VLOOKUP(A393,データ,8,0))</f>
        <v/>
      </c>
      <c r="I393" s="65" t="str">
        <f aca="false">IF(A393="",0,VLOOKUP(A393,データ,9,0))</f>
        <v/>
      </c>
      <c r="J393" s="65" t="str">
        <f aca="false">H393*I393</f>
        <v/>
      </c>
      <c r="K393" s="48"/>
      <c r="L393" s="66"/>
    </row>
    <row r="394" customFormat="false" ht="13.5" hidden="false" customHeight="true" outlineLevel="0" collapsed="false">
      <c r="B394" s="67"/>
      <c r="C394" s="68"/>
      <c r="D394" s="69"/>
      <c r="E394" s="20" t="str">
        <f aca="false">IF(B392="","",VLOOKUP($A392,データ,2,0))</f>
        <v/>
      </c>
      <c r="F394" s="63" t="n">
        <f aca="false">IF(C392="","",VLOOKUP($A392,データ,2,0))</f>
        <v>1</v>
      </c>
      <c r="G394" s="64" t="str">
        <f aca="false">IF(A393="","",IF(VLOOKUP(A393,データ,10,0)=0,"",VLOOKUP(VLOOKUP(A393,データ,10,0),品名,2)))</f>
        <v/>
      </c>
      <c r="H394" s="70" t="str">
        <f aca="false">IF(A393="",0,VLOOKUP(A393,データ,11,0))</f>
        <v/>
      </c>
      <c r="I394" s="70" t="str">
        <f aca="false">IF(A393="",0,VLOOKUP(A393,データ,12,0))</f>
        <v/>
      </c>
      <c r="J394" s="70" t="str">
        <f aca="false">H394*I394</f>
        <v/>
      </c>
      <c r="K394" s="48"/>
      <c r="L394" s="66"/>
    </row>
    <row r="395" customFormat="false" ht="13.5" hidden="false" customHeight="true" outlineLevel="0" collapsed="false">
      <c r="B395" s="67"/>
      <c r="C395" s="68" t="str">
        <f aca="false">IF($B393="","",VLOOKUP($A393,データ,3,0))</f>
        <v/>
      </c>
      <c r="D395" s="69" t="str">
        <f aca="false">IF($B393="","",VLOOKUP($A393,データ,4,0))</f>
        <v/>
      </c>
      <c r="E395" s="20" t="str">
        <f aca="false">IF(B393="","",VLOOKUP($A393,データ,2,0))</f>
        <v/>
      </c>
      <c r="F395" s="63" t="str">
        <f aca="false">IF(C393="","",VLOOKUP($A393,データ,2,0))</f>
        <v/>
      </c>
      <c r="G395" s="64" t="str">
        <f aca="false">IF(A393="","",IF(VLOOKUP(A393,データ,13,0)=0,"",VLOOKUP(VLOOKUP(A393,データ,13,0),品名,2)))</f>
        <v/>
      </c>
      <c r="H395" s="70" t="str">
        <f aca="false">IF(A393="",0,VLOOKUP(A393,データ,14,0))</f>
        <v/>
      </c>
      <c r="I395" s="70" t="str">
        <f aca="false">IF(A393="",0,VLOOKUP(A393,データ,15,0))</f>
        <v/>
      </c>
      <c r="J395" s="70" t="str">
        <f aca="false">H395*I395</f>
        <v/>
      </c>
      <c r="K395" s="48"/>
      <c r="L395" s="66"/>
    </row>
    <row r="396" customFormat="false" ht="13.5" hidden="false" customHeight="true" outlineLevel="0" collapsed="false">
      <c r="B396" s="67"/>
      <c r="C396" s="68"/>
      <c r="D396" s="69"/>
      <c r="E396" s="20" t="str">
        <f aca="false">IF(B394="","",VLOOKUP($A394,データ,2,0))</f>
        <v/>
      </c>
      <c r="F396" s="63" t="str">
        <f aca="false">IF(C394="","",VLOOKUP($A394,データ,2,0))</f>
        <v/>
      </c>
      <c r="G396" s="64" t="str">
        <f aca="false">IF(A393="","",IF(VLOOKUP(A393,データ,16,0)=0,"",VLOOKUP(VLOOKUP(A393,データ,16,0),品名,2)))</f>
        <v/>
      </c>
      <c r="H396" s="70" t="str">
        <f aca="false">IF(A393="",0,VLOOKUP(A393,データ,17,0))</f>
        <v/>
      </c>
      <c r="I396" s="70" t="str">
        <f aca="false">IF(A393="",0,VLOOKUP(A393,データ,18,0))</f>
        <v/>
      </c>
      <c r="J396" s="70" t="str">
        <f aca="false">H396*I396</f>
        <v/>
      </c>
      <c r="K396" s="48"/>
      <c r="L396" s="66"/>
    </row>
    <row r="397" customFormat="false" ht="13.5" hidden="false" customHeight="true" outlineLevel="0" collapsed="false">
      <c r="B397" s="67"/>
      <c r="C397" s="68"/>
      <c r="D397" s="69"/>
      <c r="E397" s="20" t="str">
        <f aca="false">IF(B395="","",VLOOKUP($A395,データ,2,0))</f>
        <v/>
      </c>
      <c r="F397" s="63" t="str">
        <f aca="false">IF(C395="","",VLOOKUP($A395,データ,2,0))</f>
        <v/>
      </c>
      <c r="G397" s="64" t="str">
        <f aca="false">IF(A393="","",IF(VLOOKUP(A393,データ,19,0)=0,"",VLOOKUP(VLOOKUP(A393,データ,19,0),品名,2)))</f>
        <v/>
      </c>
      <c r="H397" s="71" t="str">
        <f aca="false">IF(A393="",0,VLOOKUP(A393,データ,20,0))</f>
        <v/>
      </c>
      <c r="I397" s="72" t="str">
        <f aca="false">IF(A393="",0,VLOOKUP(A393,データ,21,0))</f>
        <v/>
      </c>
      <c r="J397" s="72" t="str">
        <f aca="false">H397*I397</f>
        <v/>
      </c>
      <c r="K397" s="48"/>
      <c r="L397" s="66"/>
    </row>
    <row r="398" customFormat="false" ht="13.5" hidden="false" customHeight="true" outlineLevel="0" collapsed="false">
      <c r="B398" s="67" t="str">
        <f aca="false">IF(I398&gt;=1,"k","")</f>
        <v>k</v>
      </c>
      <c r="C398" s="27"/>
      <c r="D398" s="73"/>
      <c r="E398" s="20" t="str">
        <f aca="false">IF(B396="","",VLOOKUP($A396,データ,2,0))</f>
        <v/>
      </c>
      <c r="F398" s="63" t="str">
        <f aca="false">IF(C396="","",VLOOKUP($A396,データ,2,0))</f>
        <v/>
      </c>
      <c r="G398" s="5" t="s">
        <v>38</v>
      </c>
      <c r="H398" s="5"/>
      <c r="I398" s="46" t="str">
        <f aca="false">SUM(I393:I397)</f>
        <v/>
      </c>
      <c r="J398" s="46" t="str">
        <f aca="false">SUM(J393:J397)</f>
        <v/>
      </c>
      <c r="K398" s="46" t="str">
        <f aca="false">IF(J398&lt;5000,J398,5000)</f>
        <v/>
      </c>
      <c r="L398" s="47" t="n">
        <f aca="false">+J398-K398</f>
        <v>0</v>
      </c>
    </row>
    <row r="399" customFormat="false" ht="13.5" hidden="false" customHeight="true" outlineLevel="0" collapsed="false">
      <c r="A399" s="1" t="str">
        <f aca="false">IF(B399&gt;=1,SMALL(順,B399),"")</f>
        <v/>
      </c>
      <c r="C399" s="77" t="s">
        <v>37</v>
      </c>
      <c r="D399" s="77"/>
      <c r="E399" s="77"/>
      <c r="F399" s="77"/>
      <c r="G399" s="77"/>
      <c r="H399" s="77"/>
      <c r="I399" s="77"/>
      <c r="J399" s="77"/>
      <c r="K399" s="75" t="n">
        <f aca="true">IF(K398&lt;1,"",SUMIF($B$8:INDIRECT("b"&amp;ROW()),"=k",$K$8:$K$707))</f>
        <v>0</v>
      </c>
      <c r="L399" s="76"/>
    </row>
    <row r="400" customFormat="false" ht="13.5" hidden="false" customHeight="true" outlineLevel="0" collapsed="false">
      <c r="A400" s="61" t="str">
        <f aca="false">IF(B400="","",SMALL(順,B400))</f>
        <v/>
      </c>
      <c r="B400" s="1" t="str">
        <f aca="false">IF(B393="","",IF(B393+1&gt;入力用!$W$8,"",B393+1))</f>
        <v/>
      </c>
      <c r="C400" s="23" t="str">
        <f aca="false">B400</f>
        <v/>
      </c>
      <c r="D400" s="62"/>
      <c r="E400" s="20" t="str">
        <f aca="false">IF($B400="","",VLOOKUP($A400,データ,5,0))</f>
        <v/>
      </c>
      <c r="F400" s="63" t="str">
        <f aca="false">IF($B400="","",VLOOKUP($A400,データ,6,0))</f>
        <v/>
      </c>
      <c r="G400" s="64" t="str">
        <f aca="false">IF(A400="","",IF(VLOOKUP(A400,データ,7,0)=0,"",VLOOKUP(VLOOKUP(A400,データ,7,0),品名,2)))</f>
        <v/>
      </c>
      <c r="H400" s="65" t="str">
        <f aca="false">IF(A400="",0,VLOOKUP(A400,データ,8,0))</f>
        <v/>
      </c>
      <c r="I400" s="65" t="str">
        <f aca="false">IF(A400="",0,VLOOKUP(A400,データ,9,0))</f>
        <v/>
      </c>
      <c r="J400" s="65" t="str">
        <f aca="false">H400*I400</f>
        <v/>
      </c>
      <c r="K400" s="48"/>
      <c r="L400" s="66"/>
    </row>
    <row r="401" customFormat="false" ht="13.5" hidden="false" customHeight="true" outlineLevel="0" collapsed="false">
      <c r="B401" s="67"/>
      <c r="C401" s="68"/>
      <c r="D401" s="69"/>
      <c r="E401" s="20" t="str">
        <f aca="false">IF(B399="","",VLOOKUP($A399,データ,2,0))</f>
        <v/>
      </c>
      <c r="F401" s="63" t="n">
        <f aca="false">IF(C399="","",VLOOKUP($A399,データ,2,0))</f>
        <v>1</v>
      </c>
      <c r="G401" s="64" t="str">
        <f aca="false">IF(A400="","",IF(VLOOKUP(A400,データ,10,0)=0,"",VLOOKUP(VLOOKUP(A400,データ,10,0),品名,2)))</f>
        <v/>
      </c>
      <c r="H401" s="70" t="str">
        <f aca="false">IF(A400="",0,VLOOKUP(A400,データ,11,0))</f>
        <v/>
      </c>
      <c r="I401" s="70" t="str">
        <f aca="false">IF(A400="",0,VLOOKUP(A400,データ,12,0))</f>
        <v/>
      </c>
      <c r="J401" s="70" t="str">
        <f aca="false">H401*I401</f>
        <v/>
      </c>
      <c r="K401" s="48"/>
      <c r="L401" s="66"/>
    </row>
    <row r="402" customFormat="false" ht="13.5" hidden="false" customHeight="true" outlineLevel="0" collapsed="false">
      <c r="B402" s="67"/>
      <c r="C402" s="68" t="str">
        <f aca="false">IF($B400="","",VLOOKUP($A400,データ,3,0))</f>
        <v/>
      </c>
      <c r="D402" s="69" t="str">
        <f aca="false">IF($B400="","",VLOOKUP($A400,データ,4,0))</f>
        <v/>
      </c>
      <c r="E402" s="20" t="str">
        <f aca="false">IF(B400="","",VLOOKUP($A400,データ,2,0))</f>
        <v/>
      </c>
      <c r="F402" s="63" t="str">
        <f aca="false">IF(C400="","",VLOOKUP($A400,データ,2,0))</f>
        <v/>
      </c>
      <c r="G402" s="64" t="str">
        <f aca="false">IF(A400="","",IF(VLOOKUP(A400,データ,13,0)=0,"",VLOOKUP(VLOOKUP(A400,データ,13,0),品名,2)))</f>
        <v/>
      </c>
      <c r="H402" s="70" t="str">
        <f aca="false">IF(A400="",0,VLOOKUP(A400,データ,14,0))</f>
        <v/>
      </c>
      <c r="I402" s="70" t="str">
        <f aca="false">IF(A400="",0,VLOOKUP(A400,データ,15,0))</f>
        <v/>
      </c>
      <c r="J402" s="70" t="str">
        <f aca="false">H402*I402</f>
        <v/>
      </c>
      <c r="K402" s="48"/>
      <c r="L402" s="66"/>
    </row>
    <row r="403" customFormat="false" ht="13.5" hidden="false" customHeight="true" outlineLevel="0" collapsed="false">
      <c r="B403" s="67"/>
      <c r="C403" s="68"/>
      <c r="D403" s="69"/>
      <c r="E403" s="20" t="str">
        <f aca="false">IF(B401="","",VLOOKUP($A401,データ,2,0))</f>
        <v/>
      </c>
      <c r="F403" s="63" t="str">
        <f aca="false">IF(C401="","",VLOOKUP($A401,データ,2,0))</f>
        <v/>
      </c>
      <c r="G403" s="64" t="str">
        <f aca="false">IF(A400="","",IF(VLOOKUP(A400,データ,16,0)=0,"",VLOOKUP(VLOOKUP(A400,データ,16,0),品名,2)))</f>
        <v/>
      </c>
      <c r="H403" s="70" t="str">
        <f aca="false">IF(A400="",0,VLOOKUP(A400,データ,17,0))</f>
        <v/>
      </c>
      <c r="I403" s="70" t="str">
        <f aca="false">IF(A400="",0,VLOOKUP(A400,データ,18,0))</f>
        <v/>
      </c>
      <c r="J403" s="70" t="str">
        <f aca="false">H403*I403</f>
        <v/>
      </c>
      <c r="K403" s="48"/>
      <c r="L403" s="66"/>
    </row>
    <row r="404" customFormat="false" ht="13.5" hidden="false" customHeight="true" outlineLevel="0" collapsed="false">
      <c r="B404" s="67"/>
      <c r="C404" s="68"/>
      <c r="D404" s="69"/>
      <c r="E404" s="20" t="str">
        <f aca="false">IF(B402="","",VLOOKUP($A402,データ,2,0))</f>
        <v/>
      </c>
      <c r="F404" s="63" t="str">
        <f aca="false">IF(C402="","",VLOOKUP($A402,データ,2,0))</f>
        <v/>
      </c>
      <c r="G404" s="64" t="str">
        <f aca="false">IF(A400="","",IF(VLOOKUP(A400,データ,19,0)=0,"",VLOOKUP(VLOOKUP(A400,データ,19,0),品名,2)))</f>
        <v/>
      </c>
      <c r="H404" s="71" t="str">
        <f aca="false">IF(A400="",0,VLOOKUP(A400,データ,20,0))</f>
        <v/>
      </c>
      <c r="I404" s="72" t="str">
        <f aca="false">IF(A400="",0,VLOOKUP(A400,データ,21,0))</f>
        <v/>
      </c>
      <c r="J404" s="72" t="str">
        <f aca="false">H404*I404</f>
        <v/>
      </c>
      <c r="K404" s="48"/>
      <c r="L404" s="66"/>
    </row>
    <row r="405" customFormat="false" ht="13.5" hidden="false" customHeight="true" outlineLevel="0" collapsed="false">
      <c r="B405" s="67" t="str">
        <f aca="false">IF(I405&gt;=1,"k","")</f>
        <v>k</v>
      </c>
      <c r="C405" s="27"/>
      <c r="D405" s="73"/>
      <c r="E405" s="20" t="str">
        <f aca="false">IF(B403="","",VLOOKUP($A403,データ,2,0))</f>
        <v/>
      </c>
      <c r="F405" s="63" t="str">
        <f aca="false">IF(C403="","",VLOOKUP($A403,データ,2,0))</f>
        <v/>
      </c>
      <c r="G405" s="5" t="s">
        <v>38</v>
      </c>
      <c r="H405" s="5"/>
      <c r="I405" s="46" t="str">
        <f aca="false">SUM(I400:I404)</f>
        <v/>
      </c>
      <c r="J405" s="46" t="str">
        <f aca="false">SUM(J400:J404)</f>
        <v/>
      </c>
      <c r="K405" s="46" t="str">
        <f aca="false">IF(J405&lt;5000,J405,5000)</f>
        <v/>
      </c>
      <c r="L405" s="47" t="n">
        <f aca="false">+J405-K405</f>
        <v>0</v>
      </c>
    </row>
    <row r="406" customFormat="false" ht="13.5" hidden="false" customHeight="true" outlineLevel="0" collapsed="false">
      <c r="A406" s="1" t="str">
        <f aca="false">IF(B406&gt;=1,SMALL(順,B406),"")</f>
        <v/>
      </c>
      <c r="C406" s="77" t="s">
        <v>37</v>
      </c>
      <c r="D406" s="77"/>
      <c r="E406" s="77"/>
      <c r="F406" s="77"/>
      <c r="G406" s="77"/>
      <c r="H406" s="77"/>
      <c r="I406" s="77"/>
      <c r="J406" s="77"/>
      <c r="K406" s="75" t="n">
        <f aca="true">IF(K405&lt;1,"",SUMIF($B$8:INDIRECT("b"&amp;ROW()),"=k",$K$8:$K$707))</f>
        <v>0</v>
      </c>
      <c r="L406" s="76"/>
    </row>
    <row r="407" customFormat="false" ht="13.5" hidden="false" customHeight="true" outlineLevel="0" collapsed="false">
      <c r="A407" s="61" t="str">
        <f aca="false">IF(B407="","",SMALL(順,B407))</f>
        <v/>
      </c>
      <c r="B407" s="1" t="str">
        <f aca="false">IF(B400="","",IF(B400+1&gt;入力用!$W$8,"",B400+1))</f>
        <v/>
      </c>
      <c r="C407" s="23" t="str">
        <f aca="false">B407</f>
        <v/>
      </c>
      <c r="D407" s="62"/>
      <c r="E407" s="20" t="str">
        <f aca="false">IF($B407="","",VLOOKUP($A407,データ,5,0))</f>
        <v/>
      </c>
      <c r="F407" s="63" t="str">
        <f aca="false">IF($B407="","",VLOOKUP($A407,データ,6,0))</f>
        <v/>
      </c>
      <c r="G407" s="64" t="str">
        <f aca="false">IF(A407="","",IF(VLOOKUP(A407,データ,7,0)=0,"",VLOOKUP(VLOOKUP(A407,データ,7,0),品名,2)))</f>
        <v/>
      </c>
      <c r="H407" s="65" t="str">
        <f aca="false">IF(A407="",0,VLOOKUP(A407,データ,8,0))</f>
        <v/>
      </c>
      <c r="I407" s="65" t="str">
        <f aca="false">IF(A407="",0,VLOOKUP(A407,データ,9,0))</f>
        <v/>
      </c>
      <c r="J407" s="65" t="str">
        <f aca="false">H407*I407</f>
        <v/>
      </c>
      <c r="K407" s="48"/>
      <c r="L407" s="66"/>
    </row>
    <row r="408" customFormat="false" ht="13.5" hidden="false" customHeight="true" outlineLevel="0" collapsed="false">
      <c r="B408" s="67"/>
      <c r="C408" s="68"/>
      <c r="D408" s="69"/>
      <c r="E408" s="20" t="str">
        <f aca="false">IF(B406="","",VLOOKUP($A406,データ,2,0))</f>
        <v/>
      </c>
      <c r="F408" s="63" t="n">
        <f aca="false">IF(C406="","",VLOOKUP($A406,データ,2,0))</f>
        <v>1</v>
      </c>
      <c r="G408" s="64" t="str">
        <f aca="false">IF(A407="","",IF(VLOOKUP(A407,データ,10,0)=0,"",VLOOKUP(VLOOKUP(A407,データ,10,0),品名,2)))</f>
        <v/>
      </c>
      <c r="H408" s="70" t="str">
        <f aca="false">IF(A407="",0,VLOOKUP(A407,データ,11,0))</f>
        <v/>
      </c>
      <c r="I408" s="70" t="str">
        <f aca="false">IF(A407="",0,VLOOKUP(A407,データ,12,0))</f>
        <v/>
      </c>
      <c r="J408" s="70" t="str">
        <f aca="false">H408*I408</f>
        <v/>
      </c>
      <c r="K408" s="48"/>
      <c r="L408" s="66"/>
    </row>
    <row r="409" customFormat="false" ht="13.5" hidden="false" customHeight="true" outlineLevel="0" collapsed="false">
      <c r="B409" s="67"/>
      <c r="C409" s="68" t="str">
        <f aca="false">IF($B407="","",VLOOKUP($A407,データ,3,0))</f>
        <v/>
      </c>
      <c r="D409" s="69" t="str">
        <f aca="false">IF($B407="","",VLOOKUP($A407,データ,4,0))</f>
        <v/>
      </c>
      <c r="E409" s="20" t="str">
        <f aca="false">IF(B407="","",VLOOKUP($A407,データ,2,0))</f>
        <v/>
      </c>
      <c r="F409" s="63" t="str">
        <f aca="false">IF(C407="","",VLOOKUP($A407,データ,2,0))</f>
        <v/>
      </c>
      <c r="G409" s="64" t="str">
        <f aca="false">IF(A407="","",IF(VLOOKUP(A407,データ,13,0)=0,"",VLOOKUP(VLOOKUP(A407,データ,13,0),品名,2)))</f>
        <v/>
      </c>
      <c r="H409" s="70" t="str">
        <f aca="false">IF(A407="",0,VLOOKUP(A407,データ,14,0))</f>
        <v/>
      </c>
      <c r="I409" s="70" t="str">
        <f aca="false">IF(A407="",0,VLOOKUP(A407,データ,15,0))</f>
        <v/>
      </c>
      <c r="J409" s="70" t="str">
        <f aca="false">H409*I409</f>
        <v/>
      </c>
      <c r="K409" s="48"/>
      <c r="L409" s="66"/>
    </row>
    <row r="410" customFormat="false" ht="13.5" hidden="false" customHeight="true" outlineLevel="0" collapsed="false">
      <c r="B410" s="67"/>
      <c r="C410" s="68"/>
      <c r="D410" s="69"/>
      <c r="E410" s="20" t="str">
        <f aca="false">IF(B408="","",VLOOKUP($A408,データ,2,0))</f>
        <v/>
      </c>
      <c r="F410" s="63" t="str">
        <f aca="false">IF(C408="","",VLOOKUP($A408,データ,2,0))</f>
        <v/>
      </c>
      <c r="G410" s="64" t="str">
        <f aca="false">IF(A407="","",IF(VLOOKUP(A407,データ,16,0)=0,"",VLOOKUP(VLOOKUP(A407,データ,16,0),品名,2)))</f>
        <v/>
      </c>
      <c r="H410" s="70" t="str">
        <f aca="false">IF(A407="",0,VLOOKUP(A407,データ,17,0))</f>
        <v/>
      </c>
      <c r="I410" s="70" t="str">
        <f aca="false">IF(A407="",0,VLOOKUP(A407,データ,18,0))</f>
        <v/>
      </c>
      <c r="J410" s="70" t="str">
        <f aca="false">H410*I410</f>
        <v/>
      </c>
      <c r="K410" s="48"/>
      <c r="L410" s="66"/>
    </row>
    <row r="411" customFormat="false" ht="13.5" hidden="false" customHeight="true" outlineLevel="0" collapsed="false">
      <c r="B411" s="67"/>
      <c r="C411" s="68"/>
      <c r="D411" s="69"/>
      <c r="E411" s="20" t="str">
        <f aca="false">IF(B409="","",VLOOKUP($A409,データ,2,0))</f>
        <v/>
      </c>
      <c r="F411" s="63" t="str">
        <f aca="false">IF(C409="","",VLOOKUP($A409,データ,2,0))</f>
        <v/>
      </c>
      <c r="G411" s="64" t="str">
        <f aca="false">IF(A407="","",IF(VLOOKUP(A407,データ,19,0)=0,"",VLOOKUP(VLOOKUP(A407,データ,19,0),品名,2)))</f>
        <v/>
      </c>
      <c r="H411" s="71" t="str">
        <f aca="false">IF(A407="",0,VLOOKUP(A407,データ,20,0))</f>
        <v/>
      </c>
      <c r="I411" s="72" t="str">
        <f aca="false">IF(A407="",0,VLOOKUP(A407,データ,21,0))</f>
        <v/>
      </c>
      <c r="J411" s="72" t="str">
        <f aca="false">H411*I411</f>
        <v/>
      </c>
      <c r="K411" s="48"/>
      <c r="L411" s="66"/>
    </row>
    <row r="412" customFormat="false" ht="13.5" hidden="false" customHeight="true" outlineLevel="0" collapsed="false">
      <c r="B412" s="67" t="str">
        <f aca="false">IF(I412&gt;=1,"k","")</f>
        <v>k</v>
      </c>
      <c r="C412" s="27"/>
      <c r="D412" s="73"/>
      <c r="E412" s="20" t="str">
        <f aca="false">IF(B410="","",VLOOKUP($A410,データ,2,0))</f>
        <v/>
      </c>
      <c r="F412" s="63" t="str">
        <f aca="false">IF(C410="","",VLOOKUP($A410,データ,2,0))</f>
        <v/>
      </c>
      <c r="G412" s="5" t="s">
        <v>38</v>
      </c>
      <c r="H412" s="5"/>
      <c r="I412" s="46" t="str">
        <f aca="false">SUM(I407:I411)</f>
        <v/>
      </c>
      <c r="J412" s="46" t="str">
        <f aca="false">SUM(J407:J411)</f>
        <v/>
      </c>
      <c r="K412" s="46" t="str">
        <f aca="false">IF(J412&lt;5000,J412,5000)</f>
        <v/>
      </c>
      <c r="L412" s="47" t="n">
        <f aca="false">+J412-K412</f>
        <v>0</v>
      </c>
    </row>
    <row r="413" customFormat="false" ht="13.5" hidden="false" customHeight="true" outlineLevel="0" collapsed="false">
      <c r="A413" s="1" t="str">
        <f aca="false">IF(B413&gt;=1,SMALL(順,B413),"")</f>
        <v/>
      </c>
      <c r="C413" s="77" t="s">
        <v>37</v>
      </c>
      <c r="D413" s="77"/>
      <c r="E413" s="77"/>
      <c r="F413" s="77"/>
      <c r="G413" s="77"/>
      <c r="H413" s="77"/>
      <c r="I413" s="77"/>
      <c r="J413" s="77"/>
      <c r="K413" s="75" t="n">
        <f aca="true">IF(K412&lt;1,"",SUMIF($B$8:INDIRECT("b"&amp;ROW()),"=k",$K$8:$K$707))</f>
        <v>0</v>
      </c>
      <c r="L413" s="76"/>
    </row>
    <row r="414" customFormat="false" ht="13.5" hidden="false" customHeight="true" outlineLevel="0" collapsed="false">
      <c r="A414" s="61" t="str">
        <f aca="false">IF(B414="","",SMALL(順,B414))</f>
        <v/>
      </c>
      <c r="B414" s="1" t="str">
        <f aca="false">IF(B407="","",IF(B407+1&gt;入力用!$W$8,"",B407+1))</f>
        <v/>
      </c>
      <c r="C414" s="23" t="str">
        <f aca="false">B414</f>
        <v/>
      </c>
      <c r="D414" s="62"/>
      <c r="E414" s="20" t="str">
        <f aca="false">IF($B414="","",VLOOKUP($A414,データ,5,0))</f>
        <v/>
      </c>
      <c r="F414" s="63" t="str">
        <f aca="false">IF($B414="","",VLOOKUP($A414,データ,6,0))</f>
        <v/>
      </c>
      <c r="G414" s="64" t="str">
        <f aca="false">IF(A414="","",IF(VLOOKUP(A414,データ,7,0)=0,"",VLOOKUP(VLOOKUP(A414,データ,7,0),品名,2)))</f>
        <v/>
      </c>
      <c r="H414" s="65" t="str">
        <f aca="false">IF(A414="",0,VLOOKUP(A414,データ,8,0))</f>
        <v/>
      </c>
      <c r="I414" s="65" t="str">
        <f aca="false">IF(A414="",0,VLOOKUP(A414,データ,9,0))</f>
        <v/>
      </c>
      <c r="J414" s="65" t="str">
        <f aca="false">H414*I414</f>
        <v/>
      </c>
      <c r="K414" s="48"/>
      <c r="L414" s="66"/>
    </row>
    <row r="415" customFormat="false" ht="13.5" hidden="false" customHeight="true" outlineLevel="0" collapsed="false">
      <c r="B415" s="67"/>
      <c r="C415" s="68"/>
      <c r="D415" s="69"/>
      <c r="E415" s="20" t="str">
        <f aca="false">IF(B413="","",VLOOKUP($A413,データ,2,0))</f>
        <v/>
      </c>
      <c r="F415" s="63" t="n">
        <f aca="false">IF(C413="","",VLOOKUP($A413,データ,2,0))</f>
        <v>1</v>
      </c>
      <c r="G415" s="64" t="str">
        <f aca="false">IF(A414="","",IF(VLOOKUP(A414,データ,10,0)=0,"",VLOOKUP(VLOOKUP(A414,データ,10,0),品名,2)))</f>
        <v/>
      </c>
      <c r="H415" s="70" t="str">
        <f aca="false">IF(A414="",0,VLOOKUP(A414,データ,11,0))</f>
        <v/>
      </c>
      <c r="I415" s="70" t="str">
        <f aca="false">IF(A414="",0,VLOOKUP(A414,データ,12,0))</f>
        <v/>
      </c>
      <c r="J415" s="70" t="str">
        <f aca="false">H415*I415</f>
        <v/>
      </c>
      <c r="K415" s="48"/>
      <c r="L415" s="66"/>
    </row>
    <row r="416" customFormat="false" ht="13.5" hidden="false" customHeight="true" outlineLevel="0" collapsed="false">
      <c r="B416" s="67"/>
      <c r="C416" s="68" t="str">
        <f aca="false">IF($B414="","",VLOOKUP($A414,データ,3,0))</f>
        <v/>
      </c>
      <c r="D416" s="69" t="str">
        <f aca="false">IF($B414="","",VLOOKUP($A414,データ,4,0))</f>
        <v/>
      </c>
      <c r="E416" s="20" t="str">
        <f aca="false">IF(B414="","",VLOOKUP($A414,データ,2,0))</f>
        <v/>
      </c>
      <c r="F416" s="63" t="str">
        <f aca="false">IF(C414="","",VLOOKUP($A414,データ,2,0))</f>
        <v/>
      </c>
      <c r="G416" s="64" t="str">
        <f aca="false">IF(A414="","",IF(VLOOKUP(A414,データ,13,0)=0,"",VLOOKUP(VLOOKUP(A414,データ,13,0),品名,2)))</f>
        <v/>
      </c>
      <c r="H416" s="70" t="str">
        <f aca="false">IF(A414="",0,VLOOKUP(A414,データ,14,0))</f>
        <v/>
      </c>
      <c r="I416" s="70" t="str">
        <f aca="false">IF(A414="",0,VLOOKUP(A414,データ,15,0))</f>
        <v/>
      </c>
      <c r="J416" s="70" t="str">
        <f aca="false">H416*I416</f>
        <v/>
      </c>
      <c r="K416" s="48"/>
      <c r="L416" s="66"/>
    </row>
    <row r="417" customFormat="false" ht="13.5" hidden="false" customHeight="true" outlineLevel="0" collapsed="false">
      <c r="B417" s="67"/>
      <c r="C417" s="68"/>
      <c r="D417" s="69"/>
      <c r="E417" s="20" t="str">
        <f aca="false">IF(B415="","",VLOOKUP($A415,データ,2,0))</f>
        <v/>
      </c>
      <c r="F417" s="63" t="str">
        <f aca="false">IF(C415="","",VLOOKUP($A415,データ,2,0))</f>
        <v/>
      </c>
      <c r="G417" s="64" t="str">
        <f aca="false">IF(A414="","",IF(VLOOKUP(A414,データ,16,0)=0,"",VLOOKUP(VLOOKUP(A414,データ,16,0),品名,2)))</f>
        <v/>
      </c>
      <c r="H417" s="70" t="str">
        <f aca="false">IF(A414="",0,VLOOKUP(A414,データ,17,0))</f>
        <v/>
      </c>
      <c r="I417" s="70" t="str">
        <f aca="false">IF(A414="",0,VLOOKUP(A414,データ,18,0))</f>
        <v/>
      </c>
      <c r="J417" s="70" t="str">
        <f aca="false">H417*I417</f>
        <v/>
      </c>
      <c r="K417" s="48"/>
      <c r="L417" s="66"/>
    </row>
    <row r="418" customFormat="false" ht="13.5" hidden="false" customHeight="true" outlineLevel="0" collapsed="false">
      <c r="B418" s="67"/>
      <c r="C418" s="68"/>
      <c r="D418" s="69"/>
      <c r="E418" s="20" t="str">
        <f aca="false">IF(B416="","",VLOOKUP($A416,データ,2,0))</f>
        <v/>
      </c>
      <c r="F418" s="63" t="str">
        <f aca="false">IF(C416="","",VLOOKUP($A416,データ,2,0))</f>
        <v/>
      </c>
      <c r="G418" s="64" t="str">
        <f aca="false">IF(A414="","",IF(VLOOKUP(A414,データ,19,0)=0,"",VLOOKUP(VLOOKUP(A414,データ,19,0),品名,2)))</f>
        <v/>
      </c>
      <c r="H418" s="71" t="str">
        <f aca="false">IF(A414="",0,VLOOKUP(A414,データ,20,0))</f>
        <v/>
      </c>
      <c r="I418" s="72" t="str">
        <f aca="false">IF(A414="",0,VLOOKUP(A414,データ,21,0))</f>
        <v/>
      </c>
      <c r="J418" s="72" t="str">
        <f aca="false">H418*I418</f>
        <v/>
      </c>
      <c r="K418" s="48"/>
      <c r="L418" s="66"/>
    </row>
    <row r="419" customFormat="false" ht="13.5" hidden="false" customHeight="true" outlineLevel="0" collapsed="false">
      <c r="B419" s="67" t="str">
        <f aca="false">IF(I419&gt;=1,"k","")</f>
        <v>k</v>
      </c>
      <c r="C419" s="27"/>
      <c r="D419" s="73"/>
      <c r="E419" s="20" t="str">
        <f aca="false">IF(B417="","",VLOOKUP($A417,データ,2,0))</f>
        <v/>
      </c>
      <c r="F419" s="63" t="str">
        <f aca="false">IF(C417="","",VLOOKUP($A417,データ,2,0))</f>
        <v/>
      </c>
      <c r="G419" s="5" t="s">
        <v>38</v>
      </c>
      <c r="H419" s="5"/>
      <c r="I419" s="46" t="str">
        <f aca="false">SUM(I414:I418)</f>
        <v/>
      </c>
      <c r="J419" s="46" t="str">
        <f aca="false">SUM(J414:J418)</f>
        <v/>
      </c>
      <c r="K419" s="46" t="str">
        <f aca="false">IF(J419&lt;5000,J419,5000)</f>
        <v/>
      </c>
      <c r="L419" s="47" t="n">
        <f aca="false">+J419-K419</f>
        <v>0</v>
      </c>
    </row>
    <row r="420" customFormat="false" ht="13.5" hidden="false" customHeight="true" outlineLevel="0" collapsed="false">
      <c r="A420" s="1" t="str">
        <f aca="false">IF(B420&gt;=1,SMALL(順,B420),"")</f>
        <v/>
      </c>
      <c r="C420" s="77" t="s">
        <v>37</v>
      </c>
      <c r="D420" s="77"/>
      <c r="E420" s="77"/>
      <c r="F420" s="77"/>
      <c r="G420" s="77"/>
      <c r="H420" s="77"/>
      <c r="I420" s="77"/>
      <c r="J420" s="77"/>
      <c r="K420" s="75" t="n">
        <f aca="true">IF(K419&lt;1,"",SUMIF($B$8:INDIRECT("b"&amp;ROW()),"=k",$K$8:$K$707))</f>
        <v>0</v>
      </c>
      <c r="L420" s="76"/>
    </row>
    <row r="421" customFormat="false" ht="13.5" hidden="false" customHeight="true" outlineLevel="0" collapsed="false">
      <c r="A421" s="61" t="str">
        <f aca="false">IF(B421="","",SMALL(順,B421))</f>
        <v/>
      </c>
      <c r="B421" s="1" t="str">
        <f aca="false">IF(B414="","",IF(B414+1&gt;入力用!$W$8,"",B414+1))</f>
        <v/>
      </c>
      <c r="C421" s="23" t="str">
        <f aca="false">B421</f>
        <v/>
      </c>
      <c r="D421" s="62"/>
      <c r="E421" s="20" t="str">
        <f aca="false">IF($B421="","",VLOOKUP($A421,データ,5,0))</f>
        <v/>
      </c>
      <c r="F421" s="63" t="str">
        <f aca="false">IF($B421="","",VLOOKUP($A421,データ,6,0))</f>
        <v/>
      </c>
      <c r="G421" s="64" t="str">
        <f aca="false">IF(A421="","",IF(VLOOKUP(A421,データ,7,0)=0,"",VLOOKUP(VLOOKUP(A421,データ,7,0),品名,2)))</f>
        <v/>
      </c>
      <c r="H421" s="65" t="str">
        <f aca="false">IF(A421="",0,VLOOKUP(A421,データ,8,0))</f>
        <v/>
      </c>
      <c r="I421" s="65" t="str">
        <f aca="false">IF(A421="",0,VLOOKUP(A421,データ,9,0))</f>
        <v/>
      </c>
      <c r="J421" s="65" t="str">
        <f aca="false">H421*I421</f>
        <v/>
      </c>
      <c r="K421" s="48"/>
      <c r="L421" s="66"/>
    </row>
    <row r="422" customFormat="false" ht="13.5" hidden="false" customHeight="true" outlineLevel="0" collapsed="false">
      <c r="B422" s="67"/>
      <c r="C422" s="68"/>
      <c r="D422" s="69"/>
      <c r="E422" s="20" t="str">
        <f aca="false">IF(B420="","",VLOOKUP($A420,データ,2,0))</f>
        <v/>
      </c>
      <c r="F422" s="63" t="n">
        <f aca="false">IF(C420="","",VLOOKUP($A420,データ,2,0))</f>
        <v>1</v>
      </c>
      <c r="G422" s="64" t="str">
        <f aca="false">IF(A421="","",IF(VLOOKUP(A421,データ,10,0)=0,"",VLOOKUP(VLOOKUP(A421,データ,10,0),品名,2)))</f>
        <v/>
      </c>
      <c r="H422" s="70" t="str">
        <f aca="false">IF(A421="",0,VLOOKUP(A421,データ,11,0))</f>
        <v/>
      </c>
      <c r="I422" s="70" t="str">
        <f aca="false">IF(A421="",0,VLOOKUP(A421,データ,12,0))</f>
        <v/>
      </c>
      <c r="J422" s="70" t="str">
        <f aca="false">H422*I422</f>
        <v/>
      </c>
      <c r="K422" s="48"/>
      <c r="L422" s="66"/>
    </row>
    <row r="423" customFormat="false" ht="13.5" hidden="false" customHeight="true" outlineLevel="0" collapsed="false">
      <c r="B423" s="67"/>
      <c r="C423" s="68" t="str">
        <f aca="false">IF($B421="","",VLOOKUP($A421,データ,3,0))</f>
        <v/>
      </c>
      <c r="D423" s="69" t="str">
        <f aca="false">IF($B421="","",VLOOKUP($A421,データ,4,0))</f>
        <v/>
      </c>
      <c r="E423" s="20" t="str">
        <f aca="false">IF(B421="","",VLOOKUP($A421,データ,2,0))</f>
        <v/>
      </c>
      <c r="F423" s="63" t="str">
        <f aca="false">IF(C421="","",VLOOKUP($A421,データ,2,0))</f>
        <v/>
      </c>
      <c r="G423" s="64" t="str">
        <f aca="false">IF(A421="","",IF(VLOOKUP(A421,データ,13,0)=0,"",VLOOKUP(VLOOKUP(A421,データ,13,0),品名,2)))</f>
        <v/>
      </c>
      <c r="H423" s="70" t="str">
        <f aca="false">IF(A421="",0,VLOOKUP(A421,データ,14,0))</f>
        <v/>
      </c>
      <c r="I423" s="70" t="str">
        <f aca="false">IF(A421="",0,VLOOKUP(A421,データ,15,0))</f>
        <v/>
      </c>
      <c r="J423" s="70" t="str">
        <f aca="false">H423*I423</f>
        <v/>
      </c>
      <c r="K423" s="48"/>
      <c r="L423" s="66"/>
    </row>
    <row r="424" customFormat="false" ht="13.5" hidden="false" customHeight="true" outlineLevel="0" collapsed="false">
      <c r="B424" s="67"/>
      <c r="C424" s="68"/>
      <c r="D424" s="69"/>
      <c r="E424" s="20" t="str">
        <f aca="false">IF(B422="","",VLOOKUP($A422,データ,2,0))</f>
        <v/>
      </c>
      <c r="F424" s="63" t="str">
        <f aca="false">IF(C422="","",VLOOKUP($A422,データ,2,0))</f>
        <v/>
      </c>
      <c r="G424" s="64" t="str">
        <f aca="false">IF(A421="","",IF(VLOOKUP(A421,データ,16,0)=0,"",VLOOKUP(VLOOKUP(A421,データ,16,0),品名,2)))</f>
        <v/>
      </c>
      <c r="H424" s="70" t="str">
        <f aca="false">IF(A421="",0,VLOOKUP(A421,データ,17,0))</f>
        <v/>
      </c>
      <c r="I424" s="70" t="str">
        <f aca="false">IF(A421="",0,VLOOKUP(A421,データ,18,0))</f>
        <v/>
      </c>
      <c r="J424" s="70" t="str">
        <f aca="false">H424*I424</f>
        <v/>
      </c>
      <c r="K424" s="48"/>
      <c r="L424" s="66"/>
    </row>
    <row r="425" customFormat="false" ht="13.5" hidden="false" customHeight="true" outlineLevel="0" collapsed="false">
      <c r="B425" s="67"/>
      <c r="C425" s="68"/>
      <c r="D425" s="69"/>
      <c r="E425" s="20" t="str">
        <f aca="false">IF(B423="","",VLOOKUP($A423,データ,2,0))</f>
        <v/>
      </c>
      <c r="F425" s="63" t="str">
        <f aca="false">IF(C423="","",VLOOKUP($A423,データ,2,0))</f>
        <v/>
      </c>
      <c r="G425" s="64" t="str">
        <f aca="false">IF(A421="","",IF(VLOOKUP(A421,データ,19,0)=0,"",VLOOKUP(VLOOKUP(A421,データ,19,0),品名,2)))</f>
        <v/>
      </c>
      <c r="H425" s="71" t="str">
        <f aca="false">IF(A421="",0,VLOOKUP(A421,データ,20,0))</f>
        <v/>
      </c>
      <c r="I425" s="72" t="str">
        <f aca="false">IF(A421="",0,VLOOKUP(A421,データ,21,0))</f>
        <v/>
      </c>
      <c r="J425" s="72" t="str">
        <f aca="false">H425*I425</f>
        <v/>
      </c>
      <c r="K425" s="48"/>
      <c r="L425" s="66"/>
    </row>
    <row r="426" customFormat="false" ht="13.5" hidden="false" customHeight="true" outlineLevel="0" collapsed="false">
      <c r="B426" s="67" t="str">
        <f aca="false">IF(I426&gt;=1,"k","")</f>
        <v>k</v>
      </c>
      <c r="C426" s="27"/>
      <c r="D426" s="73"/>
      <c r="E426" s="20" t="str">
        <f aca="false">IF(B424="","",VLOOKUP($A424,データ,2,0))</f>
        <v/>
      </c>
      <c r="F426" s="63" t="str">
        <f aca="false">IF(C424="","",VLOOKUP($A424,データ,2,0))</f>
        <v/>
      </c>
      <c r="G426" s="5" t="s">
        <v>38</v>
      </c>
      <c r="H426" s="5"/>
      <c r="I426" s="46" t="str">
        <f aca="false">SUM(I421:I425)</f>
        <v/>
      </c>
      <c r="J426" s="46" t="str">
        <f aca="false">SUM(J421:J425)</f>
        <v/>
      </c>
      <c r="K426" s="46" t="str">
        <f aca="false">IF(J426&lt;5000,J426,5000)</f>
        <v/>
      </c>
      <c r="L426" s="47" t="n">
        <f aca="false">+J426-K426</f>
        <v>0</v>
      </c>
    </row>
    <row r="427" customFormat="false" ht="13.5" hidden="false" customHeight="true" outlineLevel="0" collapsed="false">
      <c r="A427" s="1" t="str">
        <f aca="false">IF(B427&gt;=1,SMALL(順,B427),"")</f>
        <v/>
      </c>
      <c r="C427" s="77" t="s">
        <v>37</v>
      </c>
      <c r="D427" s="77"/>
      <c r="E427" s="77"/>
      <c r="F427" s="77"/>
      <c r="G427" s="77"/>
      <c r="H427" s="77"/>
      <c r="I427" s="77"/>
      <c r="J427" s="77"/>
      <c r="K427" s="75" t="n">
        <f aca="true">IF(K426&lt;1,"",SUMIF($B$8:INDIRECT("b"&amp;ROW()),"=k",$K$8:$K$707))</f>
        <v>0</v>
      </c>
      <c r="L427" s="76"/>
    </row>
    <row r="428" customFormat="false" ht="13.5" hidden="false" customHeight="true" outlineLevel="0" collapsed="false">
      <c r="A428" s="61" t="str">
        <f aca="false">IF(B428="","",SMALL(順,B428))</f>
        <v/>
      </c>
      <c r="B428" s="1" t="str">
        <f aca="false">IF(B421="","",IF(B421+1&gt;入力用!$W$8,"",B421+1))</f>
        <v/>
      </c>
      <c r="C428" s="23" t="str">
        <f aca="false">B428</f>
        <v/>
      </c>
      <c r="D428" s="62"/>
      <c r="E428" s="20" t="str">
        <f aca="false">IF($B428="","",VLOOKUP($A428,データ,5,0))</f>
        <v/>
      </c>
      <c r="F428" s="63" t="str">
        <f aca="false">IF($B428="","",VLOOKUP($A428,データ,6,0))</f>
        <v/>
      </c>
      <c r="G428" s="64" t="str">
        <f aca="false">IF(A428="","",IF(VLOOKUP(A428,データ,7,0)=0,"",VLOOKUP(VLOOKUP(A428,データ,7,0),品名,2)))</f>
        <v/>
      </c>
      <c r="H428" s="65" t="str">
        <f aca="false">IF(A428="",0,VLOOKUP(A428,データ,8,0))</f>
        <v/>
      </c>
      <c r="I428" s="65" t="str">
        <f aca="false">IF(A428="",0,VLOOKUP(A428,データ,9,0))</f>
        <v/>
      </c>
      <c r="J428" s="65" t="str">
        <f aca="false">H428*I428</f>
        <v/>
      </c>
      <c r="K428" s="48"/>
      <c r="L428" s="66"/>
    </row>
    <row r="429" customFormat="false" ht="13.5" hidden="false" customHeight="true" outlineLevel="0" collapsed="false">
      <c r="B429" s="67"/>
      <c r="C429" s="68"/>
      <c r="D429" s="69"/>
      <c r="E429" s="20" t="str">
        <f aca="false">IF(B427="","",VLOOKUP($A427,データ,2,0))</f>
        <v/>
      </c>
      <c r="F429" s="63" t="n">
        <f aca="false">IF(C427="","",VLOOKUP($A427,データ,2,0))</f>
        <v>1</v>
      </c>
      <c r="G429" s="64" t="str">
        <f aca="false">IF(A428="","",IF(VLOOKUP(A428,データ,10,0)=0,"",VLOOKUP(VLOOKUP(A428,データ,10,0),品名,2)))</f>
        <v/>
      </c>
      <c r="H429" s="70" t="str">
        <f aca="false">IF(A428="",0,VLOOKUP(A428,データ,11,0))</f>
        <v/>
      </c>
      <c r="I429" s="70" t="str">
        <f aca="false">IF(A428="",0,VLOOKUP(A428,データ,12,0))</f>
        <v/>
      </c>
      <c r="J429" s="70" t="str">
        <f aca="false">H429*I429</f>
        <v/>
      </c>
      <c r="K429" s="48"/>
      <c r="L429" s="66"/>
    </row>
    <row r="430" customFormat="false" ht="13.5" hidden="false" customHeight="true" outlineLevel="0" collapsed="false">
      <c r="B430" s="67"/>
      <c r="C430" s="68" t="str">
        <f aca="false">IF($B428="","",VLOOKUP($A428,データ,3,0))</f>
        <v/>
      </c>
      <c r="D430" s="69" t="str">
        <f aca="false">IF($B428="","",VLOOKUP($A428,データ,4,0))</f>
        <v/>
      </c>
      <c r="E430" s="20" t="str">
        <f aca="false">IF(B428="","",VLOOKUP($A428,データ,2,0))</f>
        <v/>
      </c>
      <c r="F430" s="63" t="str">
        <f aca="false">IF(C428="","",VLOOKUP($A428,データ,2,0))</f>
        <v/>
      </c>
      <c r="G430" s="64" t="str">
        <f aca="false">IF(A428="","",IF(VLOOKUP(A428,データ,13,0)=0,"",VLOOKUP(VLOOKUP(A428,データ,13,0),品名,2)))</f>
        <v/>
      </c>
      <c r="H430" s="70" t="str">
        <f aca="false">IF(A428="",0,VLOOKUP(A428,データ,14,0))</f>
        <v/>
      </c>
      <c r="I430" s="70" t="str">
        <f aca="false">IF(A428="",0,VLOOKUP(A428,データ,15,0))</f>
        <v/>
      </c>
      <c r="J430" s="70" t="str">
        <f aca="false">H430*I430</f>
        <v/>
      </c>
      <c r="K430" s="48"/>
      <c r="L430" s="66"/>
    </row>
    <row r="431" customFormat="false" ht="13.5" hidden="false" customHeight="true" outlineLevel="0" collapsed="false">
      <c r="B431" s="67"/>
      <c r="C431" s="68"/>
      <c r="D431" s="69"/>
      <c r="E431" s="20" t="str">
        <f aca="false">IF(B429="","",VLOOKUP($A429,データ,2,0))</f>
        <v/>
      </c>
      <c r="F431" s="63" t="str">
        <f aca="false">IF(C429="","",VLOOKUP($A429,データ,2,0))</f>
        <v/>
      </c>
      <c r="G431" s="64" t="str">
        <f aca="false">IF(A428="","",IF(VLOOKUP(A428,データ,16,0)=0,"",VLOOKUP(VLOOKUP(A428,データ,16,0),品名,2)))</f>
        <v/>
      </c>
      <c r="H431" s="70" t="str">
        <f aca="false">IF(A428="",0,VLOOKUP(A428,データ,17,0))</f>
        <v/>
      </c>
      <c r="I431" s="70" t="str">
        <f aca="false">IF(A428="",0,VLOOKUP(A428,データ,18,0))</f>
        <v/>
      </c>
      <c r="J431" s="70" t="str">
        <f aca="false">H431*I431</f>
        <v/>
      </c>
      <c r="K431" s="48"/>
      <c r="L431" s="66"/>
    </row>
    <row r="432" customFormat="false" ht="13.5" hidden="false" customHeight="true" outlineLevel="0" collapsed="false">
      <c r="B432" s="67"/>
      <c r="C432" s="68"/>
      <c r="D432" s="69"/>
      <c r="E432" s="20" t="str">
        <f aca="false">IF(B430="","",VLOOKUP($A430,データ,2,0))</f>
        <v/>
      </c>
      <c r="F432" s="63" t="str">
        <f aca="false">IF(C430="","",VLOOKUP($A430,データ,2,0))</f>
        <v/>
      </c>
      <c r="G432" s="64" t="str">
        <f aca="false">IF(A428="","",IF(VLOOKUP(A428,データ,19,0)=0,"",VLOOKUP(VLOOKUP(A428,データ,19,0),品名,2)))</f>
        <v/>
      </c>
      <c r="H432" s="71" t="str">
        <f aca="false">IF(A428="",0,VLOOKUP(A428,データ,20,0))</f>
        <v/>
      </c>
      <c r="I432" s="72" t="str">
        <f aca="false">IF(A428="",0,VLOOKUP(A428,データ,21,0))</f>
        <v/>
      </c>
      <c r="J432" s="72" t="str">
        <f aca="false">H432*I432</f>
        <v/>
      </c>
      <c r="K432" s="48"/>
      <c r="L432" s="66"/>
    </row>
    <row r="433" customFormat="false" ht="13.5" hidden="false" customHeight="true" outlineLevel="0" collapsed="false">
      <c r="B433" s="67" t="str">
        <f aca="false">IF(I433&gt;=1,"k","")</f>
        <v>k</v>
      </c>
      <c r="C433" s="27"/>
      <c r="D433" s="73"/>
      <c r="E433" s="20" t="str">
        <f aca="false">IF(B431="","",VLOOKUP($A431,データ,2,0))</f>
        <v/>
      </c>
      <c r="F433" s="63" t="str">
        <f aca="false">IF(C431="","",VLOOKUP($A431,データ,2,0))</f>
        <v/>
      </c>
      <c r="G433" s="5" t="s">
        <v>38</v>
      </c>
      <c r="H433" s="5"/>
      <c r="I433" s="46" t="str">
        <f aca="false">SUM(I428:I432)</f>
        <v/>
      </c>
      <c r="J433" s="46" t="str">
        <f aca="false">SUM(J428:J432)</f>
        <v/>
      </c>
      <c r="K433" s="46" t="str">
        <f aca="false">IF(J433&lt;5000,J433,5000)</f>
        <v/>
      </c>
      <c r="L433" s="47" t="n">
        <f aca="false">+J433-K433</f>
        <v>0</v>
      </c>
    </row>
    <row r="434" customFormat="false" ht="13.5" hidden="false" customHeight="true" outlineLevel="0" collapsed="false">
      <c r="A434" s="1" t="str">
        <f aca="false">IF(B434&gt;=1,SMALL(順,B434),"")</f>
        <v/>
      </c>
      <c r="C434" s="77" t="s">
        <v>37</v>
      </c>
      <c r="D434" s="77"/>
      <c r="E434" s="77"/>
      <c r="F434" s="77"/>
      <c r="G434" s="77"/>
      <c r="H434" s="77"/>
      <c r="I434" s="77"/>
      <c r="J434" s="77"/>
      <c r="K434" s="75" t="n">
        <f aca="true">IF(K433&lt;1,"",SUMIF($B$8:INDIRECT("b"&amp;ROW()),"=k",$K$8:$K$707))</f>
        <v>0</v>
      </c>
      <c r="L434" s="76"/>
    </row>
    <row r="435" customFormat="false" ht="13.5" hidden="false" customHeight="true" outlineLevel="0" collapsed="false">
      <c r="A435" s="61" t="str">
        <f aca="false">IF(B435="","",SMALL(順,B435))</f>
        <v/>
      </c>
      <c r="B435" s="1" t="str">
        <f aca="false">IF(B428="","",IF(B428+1&gt;入力用!$W$8,"",B428+1))</f>
        <v/>
      </c>
      <c r="C435" s="23" t="str">
        <f aca="false">B435</f>
        <v/>
      </c>
      <c r="D435" s="62"/>
      <c r="E435" s="20" t="str">
        <f aca="false">IF($B435="","",VLOOKUP($A435,データ,5,0))</f>
        <v/>
      </c>
      <c r="F435" s="63" t="str">
        <f aca="false">IF($B435="","",VLOOKUP($A435,データ,6,0))</f>
        <v/>
      </c>
      <c r="G435" s="64" t="str">
        <f aca="false">IF(A435="","",IF(VLOOKUP(A435,データ,7,0)=0,"",VLOOKUP(VLOOKUP(A435,データ,7,0),品名,2)))</f>
        <v/>
      </c>
      <c r="H435" s="65" t="str">
        <f aca="false">IF(A435="",0,VLOOKUP(A435,データ,8,0))</f>
        <v/>
      </c>
      <c r="I435" s="65" t="str">
        <f aca="false">IF(A435="",0,VLOOKUP(A435,データ,9,0))</f>
        <v/>
      </c>
      <c r="J435" s="65" t="str">
        <f aca="false">H435*I435</f>
        <v/>
      </c>
      <c r="K435" s="48"/>
      <c r="L435" s="66"/>
    </row>
    <row r="436" customFormat="false" ht="13.5" hidden="false" customHeight="true" outlineLevel="0" collapsed="false">
      <c r="B436" s="67"/>
      <c r="C436" s="68"/>
      <c r="D436" s="69"/>
      <c r="E436" s="20" t="str">
        <f aca="false">IF(B434="","",VLOOKUP($A434,データ,2,0))</f>
        <v/>
      </c>
      <c r="F436" s="63" t="n">
        <f aca="false">IF(C434="","",VLOOKUP($A434,データ,2,0))</f>
        <v>1</v>
      </c>
      <c r="G436" s="64" t="str">
        <f aca="false">IF(A435="","",IF(VLOOKUP(A435,データ,10,0)=0,"",VLOOKUP(VLOOKUP(A435,データ,10,0),品名,2)))</f>
        <v/>
      </c>
      <c r="H436" s="70" t="str">
        <f aca="false">IF(A435="",0,VLOOKUP(A435,データ,11,0))</f>
        <v/>
      </c>
      <c r="I436" s="70" t="str">
        <f aca="false">IF(A435="",0,VLOOKUP(A435,データ,12,0))</f>
        <v/>
      </c>
      <c r="J436" s="70" t="str">
        <f aca="false">H436*I436</f>
        <v/>
      </c>
      <c r="K436" s="48"/>
      <c r="L436" s="66"/>
    </row>
    <row r="437" customFormat="false" ht="13.5" hidden="false" customHeight="true" outlineLevel="0" collapsed="false">
      <c r="B437" s="67"/>
      <c r="C437" s="68" t="str">
        <f aca="false">IF($B435="","",VLOOKUP($A435,データ,3,0))</f>
        <v/>
      </c>
      <c r="D437" s="69" t="str">
        <f aca="false">IF($B435="","",VLOOKUP($A435,データ,4,0))</f>
        <v/>
      </c>
      <c r="E437" s="20" t="str">
        <f aca="false">IF(B435="","",VLOOKUP($A435,データ,2,0))</f>
        <v/>
      </c>
      <c r="F437" s="63" t="str">
        <f aca="false">IF(C435="","",VLOOKUP($A435,データ,2,0))</f>
        <v/>
      </c>
      <c r="G437" s="64" t="str">
        <f aca="false">IF(A435="","",IF(VLOOKUP(A435,データ,13,0)=0,"",VLOOKUP(VLOOKUP(A435,データ,13,0),品名,2)))</f>
        <v/>
      </c>
      <c r="H437" s="70" t="str">
        <f aca="false">IF(A435="",0,VLOOKUP(A435,データ,14,0))</f>
        <v/>
      </c>
      <c r="I437" s="70" t="str">
        <f aca="false">IF(A435="",0,VLOOKUP(A435,データ,15,0))</f>
        <v/>
      </c>
      <c r="J437" s="70" t="str">
        <f aca="false">H437*I437</f>
        <v/>
      </c>
      <c r="K437" s="48"/>
      <c r="L437" s="66"/>
    </row>
    <row r="438" customFormat="false" ht="13.5" hidden="false" customHeight="true" outlineLevel="0" collapsed="false">
      <c r="B438" s="67"/>
      <c r="C438" s="68"/>
      <c r="D438" s="69"/>
      <c r="E438" s="20" t="str">
        <f aca="false">IF(B436="","",VLOOKUP($A436,データ,2,0))</f>
        <v/>
      </c>
      <c r="F438" s="63" t="str">
        <f aca="false">IF(C436="","",VLOOKUP($A436,データ,2,0))</f>
        <v/>
      </c>
      <c r="G438" s="64" t="str">
        <f aca="false">IF(A435="","",IF(VLOOKUP(A435,データ,16,0)=0,"",VLOOKUP(VLOOKUP(A435,データ,16,0),品名,2)))</f>
        <v/>
      </c>
      <c r="H438" s="70" t="str">
        <f aca="false">IF(A435="",0,VLOOKUP(A435,データ,17,0))</f>
        <v/>
      </c>
      <c r="I438" s="70" t="str">
        <f aca="false">IF(A435="",0,VLOOKUP(A435,データ,18,0))</f>
        <v/>
      </c>
      <c r="J438" s="70" t="str">
        <f aca="false">H438*I438</f>
        <v/>
      </c>
      <c r="K438" s="48"/>
      <c r="L438" s="66"/>
    </row>
    <row r="439" customFormat="false" ht="13.5" hidden="false" customHeight="true" outlineLevel="0" collapsed="false">
      <c r="B439" s="67"/>
      <c r="C439" s="68"/>
      <c r="D439" s="69"/>
      <c r="E439" s="20" t="str">
        <f aca="false">IF(B437="","",VLOOKUP($A437,データ,2,0))</f>
        <v/>
      </c>
      <c r="F439" s="63" t="str">
        <f aca="false">IF(C437="","",VLOOKUP($A437,データ,2,0))</f>
        <v/>
      </c>
      <c r="G439" s="64" t="str">
        <f aca="false">IF(A435="","",IF(VLOOKUP(A435,データ,19,0)=0,"",VLOOKUP(VLOOKUP(A435,データ,19,0),品名,2)))</f>
        <v/>
      </c>
      <c r="H439" s="71" t="str">
        <f aca="false">IF(A435="",0,VLOOKUP(A435,データ,20,0))</f>
        <v/>
      </c>
      <c r="I439" s="72" t="str">
        <f aca="false">IF(A435="",0,VLOOKUP(A435,データ,21,0))</f>
        <v/>
      </c>
      <c r="J439" s="72" t="str">
        <f aca="false">H439*I439</f>
        <v/>
      </c>
      <c r="K439" s="48"/>
      <c r="L439" s="66"/>
    </row>
    <row r="440" customFormat="false" ht="13.5" hidden="false" customHeight="true" outlineLevel="0" collapsed="false">
      <c r="B440" s="67" t="str">
        <f aca="false">IF(I440&gt;=1,"k","")</f>
        <v>k</v>
      </c>
      <c r="C440" s="27"/>
      <c r="D440" s="73"/>
      <c r="E440" s="20" t="str">
        <f aca="false">IF(B438="","",VLOOKUP($A438,データ,2,0))</f>
        <v/>
      </c>
      <c r="F440" s="63" t="str">
        <f aca="false">IF(C438="","",VLOOKUP($A438,データ,2,0))</f>
        <v/>
      </c>
      <c r="G440" s="5" t="s">
        <v>38</v>
      </c>
      <c r="H440" s="5"/>
      <c r="I440" s="46" t="str">
        <f aca="false">SUM(I435:I439)</f>
        <v/>
      </c>
      <c r="J440" s="46" t="str">
        <f aca="false">SUM(J435:J439)</f>
        <v/>
      </c>
      <c r="K440" s="46" t="str">
        <f aca="false">IF(J440&lt;5000,J440,5000)</f>
        <v/>
      </c>
      <c r="L440" s="47" t="n">
        <f aca="false">+J440-K440</f>
        <v>0</v>
      </c>
    </row>
    <row r="441" customFormat="false" ht="13.5" hidden="false" customHeight="true" outlineLevel="0" collapsed="false">
      <c r="A441" s="1" t="str">
        <f aca="false">IF(B441&gt;=1,SMALL(順,B441),"")</f>
        <v/>
      </c>
      <c r="C441" s="77" t="s">
        <v>37</v>
      </c>
      <c r="D441" s="77"/>
      <c r="E441" s="77"/>
      <c r="F441" s="77"/>
      <c r="G441" s="77"/>
      <c r="H441" s="77"/>
      <c r="I441" s="77"/>
      <c r="J441" s="77"/>
      <c r="K441" s="75" t="n">
        <f aca="true">IF(K440&lt;1,"",SUMIF($B$8:INDIRECT("b"&amp;ROW()),"=k",$K$8:$K$707))</f>
        <v>0</v>
      </c>
      <c r="L441" s="76"/>
    </row>
    <row r="442" customFormat="false" ht="13.5" hidden="false" customHeight="true" outlineLevel="0" collapsed="false">
      <c r="A442" s="61" t="str">
        <f aca="false">IF(B442="","",SMALL(順,B442))</f>
        <v/>
      </c>
      <c r="B442" s="1" t="str">
        <f aca="false">IF(B435="","",IF(B435+1&gt;入力用!$W$8,"",B435+1))</f>
        <v/>
      </c>
      <c r="C442" s="23" t="str">
        <f aca="false">B442</f>
        <v/>
      </c>
      <c r="D442" s="62"/>
      <c r="E442" s="20" t="str">
        <f aca="false">IF($B442="","",VLOOKUP($A442,データ,5,0))</f>
        <v/>
      </c>
      <c r="F442" s="63" t="str">
        <f aca="false">IF($B442="","",VLOOKUP($A442,データ,6,0))</f>
        <v/>
      </c>
      <c r="G442" s="64" t="str">
        <f aca="false">IF(A442="","",IF(VLOOKUP(A442,データ,7,0)=0,"",VLOOKUP(VLOOKUP(A442,データ,7,0),品名,2)))</f>
        <v/>
      </c>
      <c r="H442" s="65" t="str">
        <f aca="false">IF(A442="",0,VLOOKUP(A442,データ,8,0))</f>
        <v/>
      </c>
      <c r="I442" s="65" t="str">
        <f aca="false">IF(A442="",0,VLOOKUP(A442,データ,9,0))</f>
        <v/>
      </c>
      <c r="J442" s="65" t="str">
        <f aca="false">H442*I442</f>
        <v/>
      </c>
      <c r="K442" s="48"/>
      <c r="L442" s="66"/>
    </row>
    <row r="443" customFormat="false" ht="13.5" hidden="false" customHeight="true" outlineLevel="0" collapsed="false">
      <c r="B443" s="67"/>
      <c r="C443" s="68"/>
      <c r="D443" s="69"/>
      <c r="E443" s="20" t="str">
        <f aca="false">IF(B441="","",VLOOKUP($A441,データ,2,0))</f>
        <v/>
      </c>
      <c r="F443" s="63" t="n">
        <f aca="false">IF(C441="","",VLOOKUP($A441,データ,2,0))</f>
        <v>1</v>
      </c>
      <c r="G443" s="64" t="str">
        <f aca="false">IF(A442="","",IF(VLOOKUP(A442,データ,10,0)=0,"",VLOOKUP(VLOOKUP(A442,データ,10,0),品名,2)))</f>
        <v/>
      </c>
      <c r="H443" s="70" t="str">
        <f aca="false">IF(A442="",0,VLOOKUP(A442,データ,11,0))</f>
        <v/>
      </c>
      <c r="I443" s="70" t="str">
        <f aca="false">IF(A442="",0,VLOOKUP(A442,データ,12,0))</f>
        <v/>
      </c>
      <c r="J443" s="70" t="str">
        <f aca="false">H443*I443</f>
        <v/>
      </c>
      <c r="K443" s="48"/>
      <c r="L443" s="66"/>
    </row>
    <row r="444" customFormat="false" ht="13.5" hidden="false" customHeight="true" outlineLevel="0" collapsed="false">
      <c r="B444" s="67"/>
      <c r="C444" s="68" t="str">
        <f aca="false">IF($B442="","",VLOOKUP($A442,データ,3,0))</f>
        <v/>
      </c>
      <c r="D444" s="69" t="str">
        <f aca="false">IF($B442="","",VLOOKUP($A442,データ,4,0))</f>
        <v/>
      </c>
      <c r="E444" s="20" t="str">
        <f aca="false">IF(B442="","",VLOOKUP($A442,データ,2,0))</f>
        <v/>
      </c>
      <c r="F444" s="63" t="str">
        <f aca="false">IF(C442="","",VLOOKUP($A442,データ,2,0))</f>
        <v/>
      </c>
      <c r="G444" s="64" t="str">
        <f aca="false">IF(A442="","",IF(VLOOKUP(A442,データ,13,0)=0,"",VLOOKUP(VLOOKUP(A442,データ,13,0),品名,2)))</f>
        <v/>
      </c>
      <c r="H444" s="70" t="str">
        <f aca="false">IF(A442="",0,VLOOKUP(A442,データ,14,0))</f>
        <v/>
      </c>
      <c r="I444" s="70" t="str">
        <f aca="false">IF(A442="",0,VLOOKUP(A442,データ,15,0))</f>
        <v/>
      </c>
      <c r="J444" s="70" t="str">
        <f aca="false">H444*I444</f>
        <v/>
      </c>
      <c r="K444" s="48"/>
      <c r="L444" s="66"/>
    </row>
    <row r="445" customFormat="false" ht="13.5" hidden="false" customHeight="true" outlineLevel="0" collapsed="false">
      <c r="B445" s="67"/>
      <c r="C445" s="68"/>
      <c r="D445" s="69"/>
      <c r="E445" s="20" t="str">
        <f aca="false">IF(B443="","",VLOOKUP($A443,データ,2,0))</f>
        <v/>
      </c>
      <c r="F445" s="63" t="str">
        <f aca="false">IF(C443="","",VLOOKUP($A443,データ,2,0))</f>
        <v/>
      </c>
      <c r="G445" s="64" t="str">
        <f aca="false">IF(A442="","",IF(VLOOKUP(A442,データ,16,0)=0,"",VLOOKUP(VLOOKUP(A442,データ,16,0),品名,2)))</f>
        <v/>
      </c>
      <c r="H445" s="70" t="str">
        <f aca="false">IF(A442="",0,VLOOKUP(A442,データ,17,0))</f>
        <v/>
      </c>
      <c r="I445" s="70" t="str">
        <f aca="false">IF(A442="",0,VLOOKUP(A442,データ,18,0))</f>
        <v/>
      </c>
      <c r="J445" s="70" t="str">
        <f aca="false">H445*I445</f>
        <v/>
      </c>
      <c r="K445" s="48"/>
      <c r="L445" s="66"/>
    </row>
    <row r="446" customFormat="false" ht="13.5" hidden="false" customHeight="true" outlineLevel="0" collapsed="false">
      <c r="B446" s="67"/>
      <c r="C446" s="68"/>
      <c r="D446" s="69"/>
      <c r="E446" s="20" t="str">
        <f aca="false">IF(B444="","",VLOOKUP($A444,データ,2,0))</f>
        <v/>
      </c>
      <c r="F446" s="63" t="str">
        <f aca="false">IF(C444="","",VLOOKUP($A444,データ,2,0))</f>
        <v/>
      </c>
      <c r="G446" s="64" t="str">
        <f aca="false">IF(A442="","",IF(VLOOKUP(A442,データ,19,0)=0,"",VLOOKUP(VLOOKUP(A442,データ,19,0),品名,2)))</f>
        <v/>
      </c>
      <c r="H446" s="71" t="str">
        <f aca="false">IF(A442="",0,VLOOKUP(A442,データ,20,0))</f>
        <v/>
      </c>
      <c r="I446" s="72" t="str">
        <f aca="false">IF(A442="",0,VLOOKUP(A442,データ,21,0))</f>
        <v/>
      </c>
      <c r="J446" s="72" t="str">
        <f aca="false">H446*I446</f>
        <v/>
      </c>
      <c r="K446" s="48"/>
      <c r="L446" s="66"/>
    </row>
    <row r="447" customFormat="false" ht="13.5" hidden="false" customHeight="true" outlineLevel="0" collapsed="false">
      <c r="B447" s="67" t="str">
        <f aca="false">IF(I447&gt;=1,"k","")</f>
        <v>k</v>
      </c>
      <c r="C447" s="27"/>
      <c r="D447" s="73"/>
      <c r="E447" s="20" t="str">
        <f aca="false">IF(B445="","",VLOOKUP($A445,データ,2,0))</f>
        <v/>
      </c>
      <c r="F447" s="63" t="str">
        <f aca="false">IF(C445="","",VLOOKUP($A445,データ,2,0))</f>
        <v/>
      </c>
      <c r="G447" s="5" t="s">
        <v>38</v>
      </c>
      <c r="H447" s="5"/>
      <c r="I447" s="46" t="str">
        <f aca="false">SUM(I442:I446)</f>
        <v/>
      </c>
      <c r="J447" s="46" t="str">
        <f aca="false">SUM(J442:J446)</f>
        <v/>
      </c>
      <c r="K447" s="46" t="str">
        <f aca="false">IF(J447&lt;5000,J447,5000)</f>
        <v/>
      </c>
      <c r="L447" s="47" t="n">
        <f aca="false">+J447-K447</f>
        <v>0</v>
      </c>
    </row>
    <row r="448" customFormat="false" ht="13.5" hidden="false" customHeight="true" outlineLevel="0" collapsed="false">
      <c r="A448" s="1" t="str">
        <f aca="false">IF(B448&gt;=1,SMALL(順,B448),"")</f>
        <v/>
      </c>
      <c r="C448" s="77" t="s">
        <v>37</v>
      </c>
      <c r="D448" s="77"/>
      <c r="E448" s="77"/>
      <c r="F448" s="77"/>
      <c r="G448" s="77"/>
      <c r="H448" s="77"/>
      <c r="I448" s="77"/>
      <c r="J448" s="77"/>
      <c r="K448" s="75" t="n">
        <f aca="true">IF(K447&lt;1,"",SUMIF($B$8:INDIRECT("b"&amp;ROW()),"=k",$K$8:$K$707))</f>
        <v>0</v>
      </c>
      <c r="L448" s="76"/>
    </row>
    <row r="449" customFormat="false" ht="13.5" hidden="false" customHeight="true" outlineLevel="0" collapsed="false">
      <c r="A449" s="61" t="str">
        <f aca="false">IF(B449="","",SMALL(順,B449))</f>
        <v/>
      </c>
      <c r="B449" s="1" t="str">
        <f aca="false">IF(B442="","",IF(B442+1&gt;入力用!$W$8,"",B442+1))</f>
        <v/>
      </c>
      <c r="C449" s="23" t="str">
        <f aca="false">B449</f>
        <v/>
      </c>
      <c r="D449" s="62"/>
      <c r="E449" s="20" t="str">
        <f aca="false">IF($B449="","",VLOOKUP($A449,データ,5,0))</f>
        <v/>
      </c>
      <c r="F449" s="63" t="str">
        <f aca="false">IF($B449="","",VLOOKUP($A449,データ,6,0))</f>
        <v/>
      </c>
      <c r="G449" s="64" t="str">
        <f aca="false">IF(A449="","",IF(VLOOKUP(A449,データ,7,0)=0,"",VLOOKUP(VLOOKUP(A449,データ,7,0),品名,2)))</f>
        <v/>
      </c>
      <c r="H449" s="65" t="str">
        <f aca="false">IF(A449="",0,VLOOKUP(A449,データ,8,0))</f>
        <v/>
      </c>
      <c r="I449" s="65" t="str">
        <f aca="false">IF(A449="",0,VLOOKUP(A449,データ,9,0))</f>
        <v/>
      </c>
      <c r="J449" s="65" t="str">
        <f aca="false">H449*I449</f>
        <v/>
      </c>
      <c r="K449" s="48"/>
      <c r="L449" s="66"/>
    </row>
    <row r="450" customFormat="false" ht="13.5" hidden="false" customHeight="true" outlineLevel="0" collapsed="false">
      <c r="B450" s="67"/>
      <c r="C450" s="68"/>
      <c r="D450" s="69"/>
      <c r="E450" s="20" t="str">
        <f aca="false">IF(B448="","",VLOOKUP($A448,データ,2,0))</f>
        <v/>
      </c>
      <c r="F450" s="63" t="n">
        <f aca="false">IF(C448="","",VLOOKUP($A448,データ,2,0))</f>
        <v>1</v>
      </c>
      <c r="G450" s="64" t="str">
        <f aca="false">IF(A449="","",IF(VLOOKUP(A449,データ,10,0)=0,"",VLOOKUP(VLOOKUP(A449,データ,10,0),品名,2)))</f>
        <v/>
      </c>
      <c r="H450" s="70" t="str">
        <f aca="false">IF(A449="",0,VLOOKUP(A449,データ,11,0))</f>
        <v/>
      </c>
      <c r="I450" s="70" t="str">
        <f aca="false">IF(A449="",0,VLOOKUP(A449,データ,12,0))</f>
        <v/>
      </c>
      <c r="J450" s="70" t="str">
        <f aca="false">H450*I450</f>
        <v/>
      </c>
      <c r="K450" s="48"/>
      <c r="L450" s="66"/>
    </row>
    <row r="451" customFormat="false" ht="13.5" hidden="false" customHeight="true" outlineLevel="0" collapsed="false">
      <c r="B451" s="67"/>
      <c r="C451" s="68" t="str">
        <f aca="false">IF($B449="","",VLOOKUP($A449,データ,3,0))</f>
        <v/>
      </c>
      <c r="D451" s="69" t="str">
        <f aca="false">IF($B449="","",VLOOKUP($A449,データ,4,0))</f>
        <v/>
      </c>
      <c r="E451" s="20" t="str">
        <f aca="false">IF(B449="","",VLOOKUP($A449,データ,2,0))</f>
        <v/>
      </c>
      <c r="F451" s="63" t="str">
        <f aca="false">IF(C449="","",VLOOKUP($A449,データ,2,0))</f>
        <v/>
      </c>
      <c r="G451" s="64" t="str">
        <f aca="false">IF(A449="","",IF(VLOOKUP(A449,データ,13,0)=0,"",VLOOKUP(VLOOKUP(A449,データ,13,0),品名,2)))</f>
        <v/>
      </c>
      <c r="H451" s="70" t="str">
        <f aca="false">IF(A449="",0,VLOOKUP(A449,データ,14,0))</f>
        <v/>
      </c>
      <c r="I451" s="70" t="str">
        <f aca="false">IF(A449="",0,VLOOKUP(A449,データ,15,0))</f>
        <v/>
      </c>
      <c r="J451" s="70" t="str">
        <f aca="false">H451*I451</f>
        <v/>
      </c>
      <c r="K451" s="48"/>
      <c r="L451" s="66"/>
    </row>
    <row r="452" customFormat="false" ht="13.5" hidden="false" customHeight="true" outlineLevel="0" collapsed="false">
      <c r="B452" s="67"/>
      <c r="C452" s="68"/>
      <c r="D452" s="69"/>
      <c r="E452" s="20" t="str">
        <f aca="false">IF(B450="","",VLOOKUP($A450,データ,2,0))</f>
        <v/>
      </c>
      <c r="F452" s="63" t="str">
        <f aca="false">IF(C450="","",VLOOKUP($A450,データ,2,0))</f>
        <v/>
      </c>
      <c r="G452" s="64" t="str">
        <f aca="false">IF(A449="","",IF(VLOOKUP(A449,データ,16,0)=0,"",VLOOKUP(VLOOKUP(A449,データ,16,0),品名,2)))</f>
        <v/>
      </c>
      <c r="H452" s="70" t="str">
        <f aca="false">IF(A449="",0,VLOOKUP(A449,データ,17,0))</f>
        <v/>
      </c>
      <c r="I452" s="70" t="str">
        <f aca="false">IF(A449="",0,VLOOKUP(A449,データ,18,0))</f>
        <v/>
      </c>
      <c r="J452" s="70" t="str">
        <f aca="false">H452*I452</f>
        <v/>
      </c>
      <c r="K452" s="48"/>
      <c r="L452" s="66"/>
    </row>
    <row r="453" customFormat="false" ht="13.5" hidden="false" customHeight="true" outlineLevel="0" collapsed="false">
      <c r="B453" s="67"/>
      <c r="C453" s="68"/>
      <c r="D453" s="69"/>
      <c r="E453" s="20" t="str">
        <f aca="false">IF(B451="","",VLOOKUP($A451,データ,2,0))</f>
        <v/>
      </c>
      <c r="F453" s="63" t="str">
        <f aca="false">IF(C451="","",VLOOKUP($A451,データ,2,0))</f>
        <v/>
      </c>
      <c r="G453" s="64" t="str">
        <f aca="false">IF(A449="","",IF(VLOOKUP(A449,データ,19,0)=0,"",VLOOKUP(VLOOKUP(A449,データ,19,0),品名,2)))</f>
        <v/>
      </c>
      <c r="H453" s="71" t="str">
        <f aca="false">IF(A449="",0,VLOOKUP(A449,データ,20,0))</f>
        <v/>
      </c>
      <c r="I453" s="72" t="str">
        <f aca="false">IF(A449="",0,VLOOKUP(A449,データ,21,0))</f>
        <v/>
      </c>
      <c r="J453" s="72" t="str">
        <f aca="false">H453*I453</f>
        <v/>
      </c>
      <c r="K453" s="48"/>
      <c r="L453" s="66"/>
    </row>
    <row r="454" customFormat="false" ht="13.5" hidden="false" customHeight="true" outlineLevel="0" collapsed="false">
      <c r="B454" s="67" t="str">
        <f aca="false">IF(I454&gt;=1,"k","")</f>
        <v>k</v>
      </c>
      <c r="C454" s="27"/>
      <c r="D454" s="73"/>
      <c r="E454" s="20" t="str">
        <f aca="false">IF(B452="","",VLOOKUP($A452,データ,2,0))</f>
        <v/>
      </c>
      <c r="F454" s="63" t="str">
        <f aca="false">IF(C452="","",VLOOKUP($A452,データ,2,0))</f>
        <v/>
      </c>
      <c r="G454" s="5" t="s">
        <v>38</v>
      </c>
      <c r="H454" s="5"/>
      <c r="I454" s="46" t="str">
        <f aca="false">SUM(I449:I453)</f>
        <v/>
      </c>
      <c r="J454" s="46" t="str">
        <f aca="false">SUM(J449:J453)</f>
        <v/>
      </c>
      <c r="K454" s="46" t="str">
        <f aca="false">IF(J454&lt;5000,J454,5000)</f>
        <v/>
      </c>
      <c r="L454" s="47" t="n">
        <f aca="false">+J454-K454</f>
        <v>0</v>
      </c>
    </row>
    <row r="455" customFormat="false" ht="13.5" hidden="false" customHeight="true" outlineLevel="0" collapsed="false">
      <c r="A455" s="1" t="str">
        <f aca="false">IF(B455&gt;=1,SMALL(順,B455),"")</f>
        <v/>
      </c>
      <c r="C455" s="77" t="s">
        <v>37</v>
      </c>
      <c r="D455" s="77"/>
      <c r="E455" s="77"/>
      <c r="F455" s="77"/>
      <c r="G455" s="77"/>
      <c r="H455" s="77"/>
      <c r="I455" s="77"/>
      <c r="J455" s="77"/>
      <c r="K455" s="75" t="n">
        <f aca="true">IF(K454&lt;1,"",SUMIF($B$8:INDIRECT("b"&amp;ROW()),"=k",$K$8:$K$707))</f>
        <v>0</v>
      </c>
      <c r="L455" s="76"/>
    </row>
    <row r="456" customFormat="false" ht="13.5" hidden="false" customHeight="true" outlineLevel="0" collapsed="false">
      <c r="A456" s="61" t="str">
        <f aca="false">IF(B456="","",SMALL(順,B456))</f>
        <v/>
      </c>
      <c r="B456" s="1" t="str">
        <f aca="false">IF(B449="","",IF(B449+1&gt;入力用!$W$8,"",B449+1))</f>
        <v/>
      </c>
      <c r="C456" s="23" t="str">
        <f aca="false">B456</f>
        <v/>
      </c>
      <c r="D456" s="62"/>
      <c r="E456" s="20" t="str">
        <f aca="false">IF($B456="","",VLOOKUP($A456,データ,5,0))</f>
        <v/>
      </c>
      <c r="F456" s="63" t="str">
        <f aca="false">IF($B456="","",VLOOKUP($A456,データ,6,0))</f>
        <v/>
      </c>
      <c r="G456" s="64" t="str">
        <f aca="false">IF(A456="","",IF(VLOOKUP(A456,データ,7,0)=0,"",VLOOKUP(VLOOKUP(A456,データ,7,0),品名,2)))</f>
        <v/>
      </c>
      <c r="H456" s="65" t="str">
        <f aca="false">IF(A456="",0,VLOOKUP(A456,データ,8,0))</f>
        <v/>
      </c>
      <c r="I456" s="65" t="str">
        <f aca="false">IF(A456="",0,VLOOKUP(A456,データ,9,0))</f>
        <v/>
      </c>
      <c r="J456" s="65" t="str">
        <f aca="false">H456*I456</f>
        <v/>
      </c>
      <c r="K456" s="48"/>
      <c r="L456" s="66"/>
    </row>
    <row r="457" customFormat="false" ht="13.5" hidden="false" customHeight="true" outlineLevel="0" collapsed="false">
      <c r="B457" s="67"/>
      <c r="C457" s="68"/>
      <c r="D457" s="69"/>
      <c r="E457" s="20" t="str">
        <f aca="false">IF(B455="","",VLOOKUP($A455,データ,2,0))</f>
        <v/>
      </c>
      <c r="F457" s="63" t="n">
        <f aca="false">IF(C455="","",VLOOKUP($A455,データ,2,0))</f>
        <v>1</v>
      </c>
      <c r="G457" s="64" t="str">
        <f aca="false">IF(A456="","",IF(VLOOKUP(A456,データ,10,0)=0,"",VLOOKUP(VLOOKUP(A456,データ,10,0),品名,2)))</f>
        <v/>
      </c>
      <c r="H457" s="70" t="str">
        <f aca="false">IF(A456="",0,VLOOKUP(A456,データ,11,0))</f>
        <v/>
      </c>
      <c r="I457" s="70" t="str">
        <f aca="false">IF(A456="",0,VLOOKUP(A456,データ,12,0))</f>
        <v/>
      </c>
      <c r="J457" s="70" t="str">
        <f aca="false">H457*I457</f>
        <v/>
      </c>
      <c r="K457" s="48"/>
      <c r="L457" s="66"/>
    </row>
    <row r="458" customFormat="false" ht="13.5" hidden="false" customHeight="true" outlineLevel="0" collapsed="false">
      <c r="B458" s="67"/>
      <c r="C458" s="68" t="str">
        <f aca="false">IF($B456="","",VLOOKUP($A456,データ,3,0))</f>
        <v/>
      </c>
      <c r="D458" s="69" t="str">
        <f aca="false">IF($B456="","",VLOOKUP($A456,データ,4,0))</f>
        <v/>
      </c>
      <c r="E458" s="20" t="str">
        <f aca="false">IF(B456="","",VLOOKUP($A456,データ,2,0))</f>
        <v/>
      </c>
      <c r="F458" s="63" t="str">
        <f aca="false">IF(C456="","",VLOOKUP($A456,データ,2,0))</f>
        <v/>
      </c>
      <c r="G458" s="64" t="str">
        <f aca="false">IF(A456="","",IF(VLOOKUP(A456,データ,13,0)=0,"",VLOOKUP(VLOOKUP(A456,データ,13,0),品名,2)))</f>
        <v/>
      </c>
      <c r="H458" s="70" t="str">
        <f aca="false">IF(A456="",0,VLOOKUP(A456,データ,14,0))</f>
        <v/>
      </c>
      <c r="I458" s="70" t="str">
        <f aca="false">IF(A456="",0,VLOOKUP(A456,データ,15,0))</f>
        <v/>
      </c>
      <c r="J458" s="70" t="str">
        <f aca="false">H458*I458</f>
        <v/>
      </c>
      <c r="K458" s="48"/>
      <c r="L458" s="66"/>
    </row>
    <row r="459" customFormat="false" ht="13.5" hidden="false" customHeight="true" outlineLevel="0" collapsed="false">
      <c r="B459" s="67"/>
      <c r="C459" s="68"/>
      <c r="D459" s="69"/>
      <c r="E459" s="20" t="str">
        <f aca="false">IF(B457="","",VLOOKUP($A457,データ,2,0))</f>
        <v/>
      </c>
      <c r="F459" s="63" t="str">
        <f aca="false">IF(C457="","",VLOOKUP($A457,データ,2,0))</f>
        <v/>
      </c>
      <c r="G459" s="64" t="str">
        <f aca="false">IF(A456="","",IF(VLOOKUP(A456,データ,16,0)=0,"",VLOOKUP(VLOOKUP(A456,データ,16,0),品名,2)))</f>
        <v/>
      </c>
      <c r="H459" s="70" t="str">
        <f aca="false">IF(A456="",0,VLOOKUP(A456,データ,17,0))</f>
        <v/>
      </c>
      <c r="I459" s="70" t="str">
        <f aca="false">IF(A456="",0,VLOOKUP(A456,データ,18,0))</f>
        <v/>
      </c>
      <c r="J459" s="70" t="str">
        <f aca="false">H459*I459</f>
        <v/>
      </c>
      <c r="K459" s="48"/>
      <c r="L459" s="66"/>
    </row>
    <row r="460" customFormat="false" ht="13.5" hidden="false" customHeight="true" outlineLevel="0" collapsed="false">
      <c r="B460" s="67"/>
      <c r="C460" s="68"/>
      <c r="D460" s="69"/>
      <c r="E460" s="20" t="str">
        <f aca="false">IF(B458="","",VLOOKUP($A458,データ,2,0))</f>
        <v/>
      </c>
      <c r="F460" s="63" t="str">
        <f aca="false">IF(C458="","",VLOOKUP($A458,データ,2,0))</f>
        <v/>
      </c>
      <c r="G460" s="64" t="str">
        <f aca="false">IF(A456="","",IF(VLOOKUP(A456,データ,19,0)=0,"",VLOOKUP(VLOOKUP(A456,データ,19,0),品名,2)))</f>
        <v/>
      </c>
      <c r="H460" s="71" t="str">
        <f aca="false">IF(A456="",0,VLOOKUP(A456,データ,20,0))</f>
        <v/>
      </c>
      <c r="I460" s="72" t="str">
        <f aca="false">IF(A456="",0,VLOOKUP(A456,データ,21,0))</f>
        <v/>
      </c>
      <c r="J460" s="72" t="str">
        <f aca="false">H460*I460</f>
        <v/>
      </c>
      <c r="K460" s="48"/>
      <c r="L460" s="66"/>
    </row>
    <row r="461" customFormat="false" ht="13.5" hidden="false" customHeight="true" outlineLevel="0" collapsed="false">
      <c r="B461" s="67" t="str">
        <f aca="false">IF(I461&gt;=1,"k","")</f>
        <v>k</v>
      </c>
      <c r="C461" s="27"/>
      <c r="D461" s="73"/>
      <c r="E461" s="20" t="str">
        <f aca="false">IF(B459="","",VLOOKUP($A459,データ,2,0))</f>
        <v/>
      </c>
      <c r="F461" s="63" t="str">
        <f aca="false">IF(C459="","",VLOOKUP($A459,データ,2,0))</f>
        <v/>
      </c>
      <c r="G461" s="5" t="s">
        <v>38</v>
      </c>
      <c r="H461" s="5"/>
      <c r="I461" s="46" t="str">
        <f aca="false">SUM(I456:I460)</f>
        <v/>
      </c>
      <c r="J461" s="46" t="str">
        <f aca="false">SUM(J456:J460)</f>
        <v/>
      </c>
      <c r="K461" s="46" t="str">
        <f aca="false">IF(J461&lt;5000,J461,5000)</f>
        <v/>
      </c>
      <c r="L461" s="47" t="n">
        <f aca="false">+J461-K461</f>
        <v>0</v>
      </c>
    </row>
    <row r="462" customFormat="false" ht="13.5" hidden="false" customHeight="true" outlineLevel="0" collapsed="false">
      <c r="A462" s="1" t="str">
        <f aca="false">IF(B462&gt;=1,SMALL(順,B462),"")</f>
        <v/>
      </c>
      <c r="C462" s="77" t="s">
        <v>37</v>
      </c>
      <c r="D462" s="77"/>
      <c r="E462" s="77"/>
      <c r="F462" s="77"/>
      <c r="G462" s="77"/>
      <c r="H462" s="77"/>
      <c r="I462" s="77"/>
      <c r="J462" s="77"/>
      <c r="K462" s="75" t="n">
        <f aca="true">IF(K461&lt;1,"",SUMIF($B$8:INDIRECT("b"&amp;ROW()),"=k",$K$8:$K$707))</f>
        <v>0</v>
      </c>
      <c r="L462" s="76"/>
    </row>
    <row r="463" customFormat="false" ht="13.5" hidden="false" customHeight="true" outlineLevel="0" collapsed="false">
      <c r="A463" s="61" t="str">
        <f aca="false">IF(B463="","",SMALL(順,B463))</f>
        <v/>
      </c>
      <c r="B463" s="1" t="str">
        <f aca="false">IF(B456="","",IF(B456+1&gt;入力用!$W$8,"",B456+1))</f>
        <v/>
      </c>
      <c r="C463" s="23" t="str">
        <f aca="false">B463</f>
        <v/>
      </c>
      <c r="D463" s="62"/>
      <c r="E463" s="20" t="str">
        <f aca="false">IF($B463="","",VLOOKUP($A463,データ,5,0))</f>
        <v/>
      </c>
      <c r="F463" s="63" t="str">
        <f aca="false">IF($B463="","",VLOOKUP($A463,データ,6,0))</f>
        <v/>
      </c>
      <c r="G463" s="64" t="str">
        <f aca="false">IF(A463="","",IF(VLOOKUP(A463,データ,7,0)=0,"",VLOOKUP(VLOOKUP(A463,データ,7,0),品名,2)))</f>
        <v/>
      </c>
      <c r="H463" s="65" t="str">
        <f aca="false">IF(A463="",0,VLOOKUP(A463,データ,8,0))</f>
        <v/>
      </c>
      <c r="I463" s="65" t="str">
        <f aca="false">IF(A463="",0,VLOOKUP(A463,データ,9,0))</f>
        <v/>
      </c>
      <c r="J463" s="65" t="str">
        <f aca="false">H463*I463</f>
        <v/>
      </c>
      <c r="K463" s="48"/>
      <c r="L463" s="66"/>
    </row>
    <row r="464" customFormat="false" ht="13.5" hidden="false" customHeight="true" outlineLevel="0" collapsed="false">
      <c r="B464" s="67"/>
      <c r="C464" s="68"/>
      <c r="D464" s="69"/>
      <c r="E464" s="20" t="str">
        <f aca="false">IF(B462="","",VLOOKUP($A462,データ,2,0))</f>
        <v/>
      </c>
      <c r="F464" s="63" t="n">
        <f aca="false">IF(C462="","",VLOOKUP($A462,データ,2,0))</f>
        <v>1</v>
      </c>
      <c r="G464" s="64" t="str">
        <f aca="false">IF(A463="","",IF(VLOOKUP(A463,データ,10,0)=0,"",VLOOKUP(VLOOKUP(A463,データ,10,0),品名,2)))</f>
        <v/>
      </c>
      <c r="H464" s="70" t="str">
        <f aca="false">IF(A463="",0,VLOOKUP(A463,データ,11,0))</f>
        <v/>
      </c>
      <c r="I464" s="70" t="str">
        <f aca="false">IF(A463="",0,VLOOKUP(A463,データ,12,0))</f>
        <v/>
      </c>
      <c r="J464" s="70" t="str">
        <f aca="false">H464*I464</f>
        <v/>
      </c>
      <c r="K464" s="48"/>
      <c r="L464" s="66"/>
    </row>
    <row r="465" customFormat="false" ht="13.5" hidden="false" customHeight="true" outlineLevel="0" collapsed="false">
      <c r="B465" s="67"/>
      <c r="C465" s="68" t="str">
        <f aca="false">IF($B463="","",VLOOKUP($A463,データ,3,0))</f>
        <v/>
      </c>
      <c r="D465" s="69" t="str">
        <f aca="false">IF($B463="","",VLOOKUP($A463,データ,4,0))</f>
        <v/>
      </c>
      <c r="E465" s="20" t="str">
        <f aca="false">IF(B463="","",VLOOKUP($A463,データ,2,0))</f>
        <v/>
      </c>
      <c r="F465" s="63" t="str">
        <f aca="false">IF(C463="","",VLOOKUP($A463,データ,2,0))</f>
        <v/>
      </c>
      <c r="G465" s="64" t="str">
        <f aca="false">IF(A463="","",IF(VLOOKUP(A463,データ,13,0)=0,"",VLOOKUP(VLOOKUP(A463,データ,13,0),品名,2)))</f>
        <v/>
      </c>
      <c r="H465" s="70" t="str">
        <f aca="false">IF(A463="",0,VLOOKUP(A463,データ,14,0))</f>
        <v/>
      </c>
      <c r="I465" s="70" t="str">
        <f aca="false">IF(A463="",0,VLOOKUP(A463,データ,15,0))</f>
        <v/>
      </c>
      <c r="J465" s="70" t="str">
        <f aca="false">H465*I465</f>
        <v/>
      </c>
      <c r="K465" s="48"/>
      <c r="L465" s="66"/>
    </row>
    <row r="466" customFormat="false" ht="13.5" hidden="false" customHeight="true" outlineLevel="0" collapsed="false">
      <c r="B466" s="67"/>
      <c r="C466" s="68"/>
      <c r="D466" s="69"/>
      <c r="E466" s="20" t="str">
        <f aca="false">IF(B464="","",VLOOKUP($A464,データ,2,0))</f>
        <v/>
      </c>
      <c r="F466" s="63" t="str">
        <f aca="false">IF(C464="","",VLOOKUP($A464,データ,2,0))</f>
        <v/>
      </c>
      <c r="G466" s="64" t="str">
        <f aca="false">IF(A463="","",IF(VLOOKUP(A463,データ,16,0)=0,"",VLOOKUP(VLOOKUP(A463,データ,16,0),品名,2)))</f>
        <v/>
      </c>
      <c r="H466" s="70" t="str">
        <f aca="false">IF(A463="",0,VLOOKUP(A463,データ,17,0))</f>
        <v/>
      </c>
      <c r="I466" s="70" t="str">
        <f aca="false">IF(A463="",0,VLOOKUP(A463,データ,18,0))</f>
        <v/>
      </c>
      <c r="J466" s="70" t="str">
        <f aca="false">H466*I466</f>
        <v/>
      </c>
      <c r="K466" s="48"/>
      <c r="L466" s="66"/>
    </row>
    <row r="467" customFormat="false" ht="13.5" hidden="false" customHeight="true" outlineLevel="0" collapsed="false">
      <c r="B467" s="67"/>
      <c r="C467" s="68"/>
      <c r="D467" s="69"/>
      <c r="E467" s="20" t="str">
        <f aca="false">IF(B465="","",VLOOKUP($A465,データ,2,0))</f>
        <v/>
      </c>
      <c r="F467" s="63" t="str">
        <f aca="false">IF(C465="","",VLOOKUP($A465,データ,2,0))</f>
        <v/>
      </c>
      <c r="G467" s="64" t="str">
        <f aca="false">IF(A463="","",IF(VLOOKUP(A463,データ,19,0)=0,"",VLOOKUP(VLOOKUP(A463,データ,19,0),品名,2)))</f>
        <v/>
      </c>
      <c r="H467" s="71" t="str">
        <f aca="false">IF(A463="",0,VLOOKUP(A463,データ,20,0))</f>
        <v/>
      </c>
      <c r="I467" s="72" t="str">
        <f aca="false">IF(A463="",0,VLOOKUP(A463,データ,21,0))</f>
        <v/>
      </c>
      <c r="J467" s="72" t="str">
        <f aca="false">H467*I467</f>
        <v/>
      </c>
      <c r="K467" s="48"/>
      <c r="L467" s="66"/>
    </row>
    <row r="468" customFormat="false" ht="13.5" hidden="false" customHeight="true" outlineLevel="0" collapsed="false">
      <c r="B468" s="67" t="str">
        <f aca="false">IF(I468&gt;=1,"k","")</f>
        <v>k</v>
      </c>
      <c r="C468" s="27"/>
      <c r="D468" s="73"/>
      <c r="E468" s="20" t="str">
        <f aca="false">IF(B466="","",VLOOKUP($A466,データ,2,0))</f>
        <v/>
      </c>
      <c r="F468" s="63" t="str">
        <f aca="false">IF(C466="","",VLOOKUP($A466,データ,2,0))</f>
        <v/>
      </c>
      <c r="G468" s="5" t="s">
        <v>38</v>
      </c>
      <c r="H468" s="5"/>
      <c r="I468" s="46" t="str">
        <f aca="false">SUM(I463:I467)</f>
        <v/>
      </c>
      <c r="J468" s="46" t="str">
        <f aca="false">SUM(J463:J467)</f>
        <v/>
      </c>
      <c r="K468" s="46" t="str">
        <f aca="false">IF(J468&lt;5000,J468,5000)</f>
        <v/>
      </c>
      <c r="L468" s="47" t="n">
        <f aca="false">+J468-K468</f>
        <v>0</v>
      </c>
    </row>
    <row r="469" customFormat="false" ht="13.5" hidden="false" customHeight="true" outlineLevel="0" collapsed="false">
      <c r="A469" s="1" t="str">
        <f aca="false">IF(B469&gt;=1,SMALL(順,B469),"")</f>
        <v/>
      </c>
      <c r="C469" s="77" t="s">
        <v>37</v>
      </c>
      <c r="D469" s="77"/>
      <c r="E469" s="77"/>
      <c r="F469" s="77"/>
      <c r="G469" s="77"/>
      <c r="H469" s="77"/>
      <c r="I469" s="77"/>
      <c r="J469" s="77"/>
      <c r="K469" s="75" t="n">
        <f aca="true">IF(K468&lt;1,"",SUMIF($B$8:INDIRECT("b"&amp;ROW()),"=k",$K$8:$K$707))</f>
        <v>0</v>
      </c>
      <c r="L469" s="76"/>
    </row>
    <row r="470" customFormat="false" ht="13.5" hidden="false" customHeight="true" outlineLevel="0" collapsed="false">
      <c r="A470" s="61" t="str">
        <f aca="false">IF(B470="","",SMALL(順,B470))</f>
        <v/>
      </c>
      <c r="B470" s="1" t="str">
        <f aca="false">IF(B463="","",IF(B463+1&gt;入力用!$W$8,"",B463+1))</f>
        <v/>
      </c>
      <c r="C470" s="23" t="str">
        <f aca="false">B470</f>
        <v/>
      </c>
      <c r="D470" s="62"/>
      <c r="E470" s="20" t="str">
        <f aca="false">IF($B470="","",VLOOKUP($A470,データ,5,0))</f>
        <v/>
      </c>
      <c r="F470" s="63" t="str">
        <f aca="false">IF($B470="","",VLOOKUP($A470,データ,6,0))</f>
        <v/>
      </c>
      <c r="G470" s="64" t="str">
        <f aca="false">IF(A470="","",IF(VLOOKUP(A470,データ,7,0)=0,"",VLOOKUP(VLOOKUP(A470,データ,7,0),品名,2)))</f>
        <v/>
      </c>
      <c r="H470" s="65" t="str">
        <f aca="false">IF(A470="",0,VLOOKUP(A470,データ,8,0))</f>
        <v/>
      </c>
      <c r="I470" s="65" t="str">
        <f aca="false">IF(A470="",0,VLOOKUP(A470,データ,9,0))</f>
        <v/>
      </c>
      <c r="J470" s="65" t="str">
        <f aca="false">H470*I470</f>
        <v/>
      </c>
      <c r="K470" s="48"/>
      <c r="L470" s="66"/>
    </row>
    <row r="471" customFormat="false" ht="13.5" hidden="false" customHeight="true" outlineLevel="0" collapsed="false">
      <c r="B471" s="67"/>
      <c r="C471" s="68"/>
      <c r="D471" s="69"/>
      <c r="E471" s="20" t="str">
        <f aca="false">IF(B469="","",VLOOKUP($A469,データ,2,0))</f>
        <v/>
      </c>
      <c r="F471" s="63" t="n">
        <f aca="false">IF(C469="","",VLOOKUP($A469,データ,2,0))</f>
        <v>1</v>
      </c>
      <c r="G471" s="64" t="str">
        <f aca="false">IF(A470="","",IF(VLOOKUP(A470,データ,10,0)=0,"",VLOOKUP(VLOOKUP(A470,データ,10,0),品名,2)))</f>
        <v/>
      </c>
      <c r="H471" s="70" t="str">
        <f aca="false">IF(A470="",0,VLOOKUP(A470,データ,11,0))</f>
        <v/>
      </c>
      <c r="I471" s="70" t="str">
        <f aca="false">IF(A470="",0,VLOOKUP(A470,データ,12,0))</f>
        <v/>
      </c>
      <c r="J471" s="70" t="str">
        <f aca="false">H471*I471</f>
        <v/>
      </c>
      <c r="K471" s="48"/>
      <c r="L471" s="66"/>
    </row>
    <row r="472" customFormat="false" ht="13.5" hidden="false" customHeight="true" outlineLevel="0" collapsed="false">
      <c r="B472" s="67"/>
      <c r="C472" s="68" t="str">
        <f aca="false">IF($B470="","",VLOOKUP($A470,データ,3,0))</f>
        <v/>
      </c>
      <c r="D472" s="69" t="str">
        <f aca="false">IF($B470="","",VLOOKUP($A470,データ,4,0))</f>
        <v/>
      </c>
      <c r="E472" s="20" t="str">
        <f aca="false">IF(B470="","",VLOOKUP($A470,データ,2,0))</f>
        <v/>
      </c>
      <c r="F472" s="63" t="str">
        <f aca="false">IF(C470="","",VLOOKUP($A470,データ,2,0))</f>
        <v/>
      </c>
      <c r="G472" s="64" t="str">
        <f aca="false">IF(A470="","",IF(VLOOKUP(A470,データ,13,0)=0,"",VLOOKUP(VLOOKUP(A470,データ,13,0),品名,2)))</f>
        <v/>
      </c>
      <c r="H472" s="70" t="str">
        <f aca="false">IF(A470="",0,VLOOKUP(A470,データ,14,0))</f>
        <v/>
      </c>
      <c r="I472" s="70" t="str">
        <f aca="false">IF(A470="",0,VLOOKUP(A470,データ,15,0))</f>
        <v/>
      </c>
      <c r="J472" s="70" t="str">
        <f aca="false">H472*I472</f>
        <v/>
      </c>
      <c r="K472" s="48"/>
      <c r="L472" s="66"/>
    </row>
    <row r="473" customFormat="false" ht="13.5" hidden="false" customHeight="true" outlineLevel="0" collapsed="false">
      <c r="B473" s="67"/>
      <c r="C473" s="68"/>
      <c r="D473" s="69"/>
      <c r="E473" s="20" t="str">
        <f aca="false">IF(B471="","",VLOOKUP($A471,データ,2,0))</f>
        <v/>
      </c>
      <c r="F473" s="63" t="str">
        <f aca="false">IF(C471="","",VLOOKUP($A471,データ,2,0))</f>
        <v/>
      </c>
      <c r="G473" s="64" t="str">
        <f aca="false">IF(A470="","",IF(VLOOKUP(A470,データ,16,0)=0,"",VLOOKUP(VLOOKUP(A470,データ,16,0),品名,2)))</f>
        <v/>
      </c>
      <c r="H473" s="70" t="str">
        <f aca="false">IF(A470="",0,VLOOKUP(A470,データ,17,0))</f>
        <v/>
      </c>
      <c r="I473" s="70" t="str">
        <f aca="false">IF(A470="",0,VLOOKUP(A470,データ,18,0))</f>
        <v/>
      </c>
      <c r="J473" s="70" t="str">
        <f aca="false">H473*I473</f>
        <v/>
      </c>
      <c r="K473" s="48"/>
      <c r="L473" s="66"/>
    </row>
    <row r="474" customFormat="false" ht="13.5" hidden="false" customHeight="true" outlineLevel="0" collapsed="false">
      <c r="B474" s="67"/>
      <c r="C474" s="68"/>
      <c r="D474" s="69"/>
      <c r="E474" s="20" t="str">
        <f aca="false">IF(B472="","",VLOOKUP($A472,データ,2,0))</f>
        <v/>
      </c>
      <c r="F474" s="63" t="str">
        <f aca="false">IF(C472="","",VLOOKUP($A472,データ,2,0))</f>
        <v/>
      </c>
      <c r="G474" s="64" t="str">
        <f aca="false">IF(A470="","",IF(VLOOKUP(A470,データ,19,0)=0,"",VLOOKUP(VLOOKUP(A470,データ,19,0),品名,2)))</f>
        <v/>
      </c>
      <c r="H474" s="71" t="str">
        <f aca="false">IF(A470="",0,VLOOKUP(A470,データ,20,0))</f>
        <v/>
      </c>
      <c r="I474" s="72" t="str">
        <f aca="false">IF(A470="",0,VLOOKUP(A470,データ,21,0))</f>
        <v/>
      </c>
      <c r="J474" s="72" t="str">
        <f aca="false">H474*I474</f>
        <v/>
      </c>
      <c r="K474" s="48"/>
      <c r="L474" s="66"/>
    </row>
    <row r="475" customFormat="false" ht="13.5" hidden="false" customHeight="true" outlineLevel="0" collapsed="false">
      <c r="B475" s="67" t="str">
        <f aca="false">IF(I475&gt;=1,"k","")</f>
        <v>k</v>
      </c>
      <c r="C475" s="27"/>
      <c r="D475" s="73"/>
      <c r="E475" s="20" t="str">
        <f aca="false">IF(B473="","",VLOOKUP($A473,データ,2,0))</f>
        <v/>
      </c>
      <c r="F475" s="63" t="str">
        <f aca="false">IF(C473="","",VLOOKUP($A473,データ,2,0))</f>
        <v/>
      </c>
      <c r="G475" s="5" t="s">
        <v>38</v>
      </c>
      <c r="H475" s="5"/>
      <c r="I475" s="46" t="str">
        <f aca="false">SUM(I470:I474)</f>
        <v/>
      </c>
      <c r="J475" s="46" t="str">
        <f aca="false">SUM(J470:J474)</f>
        <v/>
      </c>
      <c r="K475" s="46" t="str">
        <f aca="false">IF(J475&lt;5000,J475,5000)</f>
        <v/>
      </c>
      <c r="L475" s="47" t="n">
        <f aca="false">+J475-K475</f>
        <v>0</v>
      </c>
    </row>
    <row r="476" customFormat="false" ht="13.5" hidden="false" customHeight="true" outlineLevel="0" collapsed="false">
      <c r="A476" s="1" t="str">
        <f aca="false">IF(B476&gt;=1,SMALL(順,B476),"")</f>
        <v/>
      </c>
      <c r="C476" s="77" t="s">
        <v>37</v>
      </c>
      <c r="D476" s="77"/>
      <c r="E476" s="77"/>
      <c r="F476" s="77"/>
      <c r="G476" s="77"/>
      <c r="H476" s="77"/>
      <c r="I476" s="77"/>
      <c r="J476" s="77"/>
      <c r="K476" s="75" t="n">
        <f aca="true">IF(K475&lt;1,"",SUMIF($B$8:INDIRECT("b"&amp;ROW()),"=k",$K$8:$K$707))</f>
        <v>0</v>
      </c>
      <c r="L476" s="76"/>
    </row>
    <row r="477" customFormat="false" ht="13.5" hidden="false" customHeight="true" outlineLevel="0" collapsed="false">
      <c r="A477" s="61" t="str">
        <f aca="false">IF(B477="","",SMALL(順,B477))</f>
        <v/>
      </c>
      <c r="B477" s="1" t="str">
        <f aca="false">IF(B470="","",IF(B470+1&gt;入力用!$W$8,"",B470+1))</f>
        <v/>
      </c>
      <c r="C477" s="23" t="str">
        <f aca="false">B477</f>
        <v/>
      </c>
      <c r="D477" s="62"/>
      <c r="E477" s="20" t="str">
        <f aca="false">IF($B477="","",VLOOKUP($A477,データ,5,0))</f>
        <v/>
      </c>
      <c r="F477" s="63" t="str">
        <f aca="false">IF($B477="","",VLOOKUP($A477,データ,6,0))</f>
        <v/>
      </c>
      <c r="G477" s="64" t="str">
        <f aca="false">IF(A477="","",IF(VLOOKUP(A477,データ,7,0)=0,"",VLOOKUP(VLOOKUP(A477,データ,7,0),品名,2)))</f>
        <v/>
      </c>
      <c r="H477" s="65" t="str">
        <f aca="false">IF(A477="",0,VLOOKUP(A477,データ,8,0))</f>
        <v/>
      </c>
      <c r="I477" s="65" t="str">
        <f aca="false">IF(A477="",0,VLOOKUP(A477,データ,9,0))</f>
        <v/>
      </c>
      <c r="J477" s="65" t="str">
        <f aca="false">H477*I477</f>
        <v/>
      </c>
      <c r="K477" s="48"/>
      <c r="L477" s="66"/>
    </row>
    <row r="478" customFormat="false" ht="13.5" hidden="false" customHeight="true" outlineLevel="0" collapsed="false">
      <c r="B478" s="67"/>
      <c r="C478" s="68"/>
      <c r="D478" s="69"/>
      <c r="E478" s="20" t="str">
        <f aca="false">IF(B476="","",VLOOKUP($A476,データ,2,0))</f>
        <v/>
      </c>
      <c r="F478" s="63" t="n">
        <f aca="false">IF(C476="","",VLOOKUP($A476,データ,2,0))</f>
        <v>1</v>
      </c>
      <c r="G478" s="64" t="str">
        <f aca="false">IF(A477="","",IF(VLOOKUP(A477,データ,10,0)=0,"",VLOOKUP(VLOOKUP(A477,データ,10,0),品名,2)))</f>
        <v/>
      </c>
      <c r="H478" s="70" t="str">
        <f aca="false">IF(A477="",0,VLOOKUP(A477,データ,11,0))</f>
        <v/>
      </c>
      <c r="I478" s="70" t="str">
        <f aca="false">IF(A477="",0,VLOOKUP(A477,データ,12,0))</f>
        <v/>
      </c>
      <c r="J478" s="70" t="str">
        <f aca="false">H478*I478</f>
        <v/>
      </c>
      <c r="K478" s="48"/>
      <c r="L478" s="66"/>
    </row>
    <row r="479" customFormat="false" ht="13.5" hidden="false" customHeight="true" outlineLevel="0" collapsed="false">
      <c r="B479" s="67"/>
      <c r="C479" s="68" t="str">
        <f aca="false">IF($B477="","",VLOOKUP($A477,データ,3,0))</f>
        <v/>
      </c>
      <c r="D479" s="69" t="str">
        <f aca="false">IF($B477="","",VLOOKUP($A477,データ,4,0))</f>
        <v/>
      </c>
      <c r="E479" s="20" t="str">
        <f aca="false">IF(B477="","",VLOOKUP($A477,データ,2,0))</f>
        <v/>
      </c>
      <c r="F479" s="63" t="str">
        <f aca="false">IF(C477="","",VLOOKUP($A477,データ,2,0))</f>
        <v/>
      </c>
      <c r="G479" s="64" t="str">
        <f aca="false">IF(A477="","",IF(VLOOKUP(A477,データ,13,0)=0,"",VLOOKUP(VLOOKUP(A477,データ,13,0),品名,2)))</f>
        <v/>
      </c>
      <c r="H479" s="70" t="str">
        <f aca="false">IF(A477="",0,VLOOKUP(A477,データ,14,0))</f>
        <v/>
      </c>
      <c r="I479" s="70" t="str">
        <f aca="false">IF(A477="",0,VLOOKUP(A477,データ,15,0))</f>
        <v/>
      </c>
      <c r="J479" s="70" t="str">
        <f aca="false">H479*I479</f>
        <v/>
      </c>
      <c r="K479" s="48"/>
      <c r="L479" s="66"/>
    </row>
    <row r="480" customFormat="false" ht="13.5" hidden="false" customHeight="true" outlineLevel="0" collapsed="false">
      <c r="B480" s="67"/>
      <c r="C480" s="68"/>
      <c r="D480" s="69"/>
      <c r="E480" s="20" t="str">
        <f aca="false">IF(B478="","",VLOOKUP($A478,データ,2,0))</f>
        <v/>
      </c>
      <c r="F480" s="63" t="str">
        <f aca="false">IF(C478="","",VLOOKUP($A478,データ,2,0))</f>
        <v/>
      </c>
      <c r="G480" s="64" t="str">
        <f aca="false">IF(A477="","",IF(VLOOKUP(A477,データ,16,0)=0,"",VLOOKUP(VLOOKUP(A477,データ,16,0),品名,2)))</f>
        <v/>
      </c>
      <c r="H480" s="70" t="str">
        <f aca="false">IF(A477="",0,VLOOKUP(A477,データ,17,0))</f>
        <v/>
      </c>
      <c r="I480" s="70" t="str">
        <f aca="false">IF(A477="",0,VLOOKUP(A477,データ,18,0))</f>
        <v/>
      </c>
      <c r="J480" s="70" t="str">
        <f aca="false">H480*I480</f>
        <v/>
      </c>
      <c r="K480" s="48"/>
      <c r="L480" s="66"/>
    </row>
    <row r="481" customFormat="false" ht="13.5" hidden="false" customHeight="true" outlineLevel="0" collapsed="false">
      <c r="B481" s="67"/>
      <c r="C481" s="68"/>
      <c r="D481" s="69"/>
      <c r="E481" s="20" t="str">
        <f aca="false">IF(B479="","",VLOOKUP($A479,データ,2,0))</f>
        <v/>
      </c>
      <c r="F481" s="63" t="str">
        <f aca="false">IF(C479="","",VLOOKUP($A479,データ,2,0))</f>
        <v/>
      </c>
      <c r="G481" s="64" t="str">
        <f aca="false">IF(A477="","",IF(VLOOKUP(A477,データ,19,0)=0,"",VLOOKUP(VLOOKUP(A477,データ,19,0),品名,2)))</f>
        <v/>
      </c>
      <c r="H481" s="71" t="str">
        <f aca="false">IF(A477="",0,VLOOKUP(A477,データ,20,0))</f>
        <v/>
      </c>
      <c r="I481" s="72" t="str">
        <f aca="false">IF(A477="",0,VLOOKUP(A477,データ,21,0))</f>
        <v/>
      </c>
      <c r="J481" s="72" t="str">
        <f aca="false">H481*I481</f>
        <v/>
      </c>
      <c r="K481" s="48"/>
      <c r="L481" s="66"/>
    </row>
    <row r="482" customFormat="false" ht="13.5" hidden="false" customHeight="true" outlineLevel="0" collapsed="false">
      <c r="B482" s="67" t="str">
        <f aca="false">IF(I482&gt;=1,"k","")</f>
        <v>k</v>
      </c>
      <c r="C482" s="27"/>
      <c r="D482" s="73"/>
      <c r="E482" s="20" t="str">
        <f aca="false">IF(B480="","",VLOOKUP($A480,データ,2,0))</f>
        <v/>
      </c>
      <c r="F482" s="63" t="str">
        <f aca="false">IF(C480="","",VLOOKUP($A480,データ,2,0))</f>
        <v/>
      </c>
      <c r="G482" s="5" t="s">
        <v>38</v>
      </c>
      <c r="H482" s="5"/>
      <c r="I482" s="46" t="str">
        <f aca="false">SUM(I477:I481)</f>
        <v/>
      </c>
      <c r="J482" s="46" t="str">
        <f aca="false">SUM(J477:J481)</f>
        <v/>
      </c>
      <c r="K482" s="46" t="str">
        <f aca="false">IF(J482&lt;5000,J482,5000)</f>
        <v/>
      </c>
      <c r="L482" s="47" t="n">
        <f aca="false">+J482-K482</f>
        <v>0</v>
      </c>
    </row>
    <row r="483" customFormat="false" ht="13.5" hidden="false" customHeight="true" outlineLevel="0" collapsed="false">
      <c r="A483" s="1" t="str">
        <f aca="false">IF(B483&gt;=1,SMALL(順,B483),"")</f>
        <v/>
      </c>
      <c r="C483" s="77" t="s">
        <v>37</v>
      </c>
      <c r="D483" s="77"/>
      <c r="E483" s="77"/>
      <c r="F483" s="77"/>
      <c r="G483" s="77"/>
      <c r="H483" s="77"/>
      <c r="I483" s="77"/>
      <c r="J483" s="77"/>
      <c r="K483" s="75" t="n">
        <f aca="true">IF(K482&lt;1,"",SUMIF($B$8:INDIRECT("b"&amp;ROW()),"=k",$K$8:$K$707))</f>
        <v>0</v>
      </c>
      <c r="L483" s="76"/>
    </row>
    <row r="484" customFormat="false" ht="13.5" hidden="false" customHeight="true" outlineLevel="0" collapsed="false">
      <c r="A484" s="61" t="str">
        <f aca="false">IF(B484="","",SMALL(順,B484))</f>
        <v/>
      </c>
      <c r="B484" s="1" t="str">
        <f aca="false">IF(B477="","",IF(B477+1&gt;入力用!$W$8,"",B477+1))</f>
        <v/>
      </c>
      <c r="C484" s="23" t="str">
        <f aca="false">B484</f>
        <v/>
      </c>
      <c r="D484" s="62"/>
      <c r="E484" s="20" t="str">
        <f aca="false">IF($B484="","",VLOOKUP($A484,データ,5,0))</f>
        <v/>
      </c>
      <c r="F484" s="63" t="str">
        <f aca="false">IF($B484="","",VLOOKUP($A484,データ,6,0))</f>
        <v/>
      </c>
      <c r="G484" s="64" t="str">
        <f aca="false">IF(A484="","",IF(VLOOKUP(A484,データ,7,0)=0,"",VLOOKUP(VLOOKUP(A484,データ,7,0),品名,2)))</f>
        <v/>
      </c>
      <c r="H484" s="65" t="str">
        <f aca="false">IF(A484="",0,VLOOKUP(A484,データ,8,0))</f>
        <v/>
      </c>
      <c r="I484" s="65" t="str">
        <f aca="false">IF(A484="",0,VLOOKUP(A484,データ,9,0))</f>
        <v/>
      </c>
      <c r="J484" s="65" t="str">
        <f aca="false">H484*I484</f>
        <v/>
      </c>
      <c r="K484" s="48"/>
      <c r="L484" s="66"/>
    </row>
    <row r="485" customFormat="false" ht="13.5" hidden="false" customHeight="true" outlineLevel="0" collapsed="false">
      <c r="B485" s="67"/>
      <c r="C485" s="68"/>
      <c r="D485" s="69"/>
      <c r="E485" s="20" t="str">
        <f aca="false">IF(B483="","",VLOOKUP($A483,データ,2,0))</f>
        <v/>
      </c>
      <c r="F485" s="63" t="n">
        <f aca="false">IF(C483="","",VLOOKUP($A483,データ,2,0))</f>
        <v>1</v>
      </c>
      <c r="G485" s="64" t="str">
        <f aca="false">IF(A484="","",IF(VLOOKUP(A484,データ,10,0)=0,"",VLOOKUP(VLOOKUP(A484,データ,10,0),品名,2)))</f>
        <v/>
      </c>
      <c r="H485" s="70" t="str">
        <f aca="false">IF(A484="",0,VLOOKUP(A484,データ,11,0))</f>
        <v/>
      </c>
      <c r="I485" s="70" t="str">
        <f aca="false">IF(A484="",0,VLOOKUP(A484,データ,12,0))</f>
        <v/>
      </c>
      <c r="J485" s="70" t="str">
        <f aca="false">H485*I485</f>
        <v/>
      </c>
      <c r="K485" s="48"/>
      <c r="L485" s="66"/>
    </row>
    <row r="486" customFormat="false" ht="13.5" hidden="false" customHeight="true" outlineLevel="0" collapsed="false">
      <c r="B486" s="67"/>
      <c r="C486" s="68" t="str">
        <f aca="false">IF($B484="","",VLOOKUP($A484,データ,3,0))</f>
        <v/>
      </c>
      <c r="D486" s="69" t="str">
        <f aca="false">IF($B484="","",VLOOKUP($A484,データ,4,0))</f>
        <v/>
      </c>
      <c r="E486" s="20" t="str">
        <f aca="false">IF(B484="","",VLOOKUP($A484,データ,2,0))</f>
        <v/>
      </c>
      <c r="F486" s="63" t="str">
        <f aca="false">IF(C484="","",VLOOKUP($A484,データ,2,0))</f>
        <v/>
      </c>
      <c r="G486" s="64" t="str">
        <f aca="false">IF(A484="","",IF(VLOOKUP(A484,データ,13,0)=0,"",VLOOKUP(VLOOKUP(A484,データ,13,0),品名,2)))</f>
        <v/>
      </c>
      <c r="H486" s="70" t="str">
        <f aca="false">IF(A484="",0,VLOOKUP(A484,データ,14,0))</f>
        <v/>
      </c>
      <c r="I486" s="70" t="str">
        <f aca="false">IF(A484="",0,VLOOKUP(A484,データ,15,0))</f>
        <v/>
      </c>
      <c r="J486" s="70" t="str">
        <f aca="false">H486*I486</f>
        <v/>
      </c>
      <c r="K486" s="48"/>
      <c r="L486" s="66"/>
    </row>
    <row r="487" customFormat="false" ht="13.5" hidden="false" customHeight="true" outlineLevel="0" collapsed="false">
      <c r="B487" s="67"/>
      <c r="C487" s="68"/>
      <c r="D487" s="69"/>
      <c r="E487" s="20" t="str">
        <f aca="false">IF(B485="","",VLOOKUP($A485,データ,2,0))</f>
        <v/>
      </c>
      <c r="F487" s="63" t="str">
        <f aca="false">IF(C485="","",VLOOKUP($A485,データ,2,0))</f>
        <v/>
      </c>
      <c r="G487" s="64" t="str">
        <f aca="false">IF(A484="","",IF(VLOOKUP(A484,データ,16,0)=0,"",VLOOKUP(VLOOKUP(A484,データ,16,0),品名,2)))</f>
        <v/>
      </c>
      <c r="H487" s="70" t="str">
        <f aca="false">IF(A484="",0,VLOOKUP(A484,データ,17,0))</f>
        <v/>
      </c>
      <c r="I487" s="70" t="str">
        <f aca="false">IF(A484="",0,VLOOKUP(A484,データ,18,0))</f>
        <v/>
      </c>
      <c r="J487" s="70" t="str">
        <f aca="false">H487*I487</f>
        <v/>
      </c>
      <c r="K487" s="48"/>
      <c r="L487" s="66"/>
    </row>
    <row r="488" customFormat="false" ht="13.5" hidden="false" customHeight="true" outlineLevel="0" collapsed="false">
      <c r="B488" s="67"/>
      <c r="C488" s="68"/>
      <c r="D488" s="69"/>
      <c r="E488" s="20" t="str">
        <f aca="false">IF(B486="","",VLOOKUP($A486,データ,2,0))</f>
        <v/>
      </c>
      <c r="F488" s="63" t="str">
        <f aca="false">IF(C486="","",VLOOKUP($A486,データ,2,0))</f>
        <v/>
      </c>
      <c r="G488" s="64" t="str">
        <f aca="false">IF(A484="","",IF(VLOOKUP(A484,データ,19,0)=0,"",VLOOKUP(VLOOKUP(A484,データ,19,0),品名,2)))</f>
        <v/>
      </c>
      <c r="H488" s="71" t="str">
        <f aca="false">IF(A484="",0,VLOOKUP(A484,データ,20,0))</f>
        <v/>
      </c>
      <c r="I488" s="72" t="str">
        <f aca="false">IF(A484="",0,VLOOKUP(A484,データ,21,0))</f>
        <v/>
      </c>
      <c r="J488" s="72" t="str">
        <f aca="false">H488*I488</f>
        <v/>
      </c>
      <c r="K488" s="48"/>
      <c r="L488" s="66"/>
    </row>
    <row r="489" customFormat="false" ht="13.5" hidden="false" customHeight="true" outlineLevel="0" collapsed="false">
      <c r="B489" s="67" t="str">
        <f aca="false">IF(I489&gt;=1,"k","")</f>
        <v>k</v>
      </c>
      <c r="C489" s="27"/>
      <c r="D489" s="73"/>
      <c r="E489" s="20" t="str">
        <f aca="false">IF(B487="","",VLOOKUP($A487,データ,2,0))</f>
        <v/>
      </c>
      <c r="F489" s="63" t="str">
        <f aca="false">IF(C487="","",VLOOKUP($A487,データ,2,0))</f>
        <v/>
      </c>
      <c r="G489" s="5" t="s">
        <v>38</v>
      </c>
      <c r="H489" s="5"/>
      <c r="I489" s="46" t="str">
        <f aca="false">SUM(I484:I488)</f>
        <v/>
      </c>
      <c r="J489" s="46" t="str">
        <f aca="false">SUM(J484:J488)</f>
        <v/>
      </c>
      <c r="K489" s="46" t="str">
        <f aca="false">IF(J489&lt;5000,J489,5000)</f>
        <v/>
      </c>
      <c r="L489" s="47" t="n">
        <f aca="false">+J489-K489</f>
        <v>0</v>
      </c>
    </row>
    <row r="490" customFormat="false" ht="13.5" hidden="false" customHeight="true" outlineLevel="0" collapsed="false">
      <c r="A490" s="1" t="str">
        <f aca="false">IF(B490&gt;=1,SMALL(順,B490),"")</f>
        <v/>
      </c>
      <c r="C490" s="77" t="s">
        <v>37</v>
      </c>
      <c r="D490" s="77"/>
      <c r="E490" s="77"/>
      <c r="F490" s="77"/>
      <c r="G490" s="77"/>
      <c r="H490" s="77"/>
      <c r="I490" s="77"/>
      <c r="J490" s="77"/>
      <c r="K490" s="75" t="n">
        <f aca="true">IF(K489&lt;1,"",SUMIF($B$8:INDIRECT("b"&amp;ROW()),"=k",$K$8:$K$707))</f>
        <v>0</v>
      </c>
      <c r="L490" s="76"/>
    </row>
    <row r="491" customFormat="false" ht="13.5" hidden="false" customHeight="true" outlineLevel="0" collapsed="false">
      <c r="A491" s="61" t="str">
        <f aca="false">IF(B491="","",SMALL(順,B491))</f>
        <v/>
      </c>
      <c r="B491" s="1" t="str">
        <f aca="false">IF(B484="","",IF(B484+1&gt;入力用!$W$8,"",B484+1))</f>
        <v/>
      </c>
      <c r="C491" s="23" t="str">
        <f aca="false">B491</f>
        <v/>
      </c>
      <c r="D491" s="62"/>
      <c r="E491" s="20" t="str">
        <f aca="false">IF($B491="","",VLOOKUP($A491,データ,5,0))</f>
        <v/>
      </c>
      <c r="F491" s="63" t="str">
        <f aca="false">IF($B491="","",VLOOKUP($A491,データ,6,0))</f>
        <v/>
      </c>
      <c r="G491" s="64" t="str">
        <f aca="false">IF(A491="","",IF(VLOOKUP(A491,データ,7,0)=0,"",VLOOKUP(VLOOKUP(A491,データ,7,0),品名,2)))</f>
        <v/>
      </c>
      <c r="H491" s="65" t="str">
        <f aca="false">IF(A491="",0,VLOOKUP(A491,データ,8,0))</f>
        <v/>
      </c>
      <c r="I491" s="65" t="str">
        <f aca="false">IF(A491="",0,VLOOKUP(A491,データ,9,0))</f>
        <v/>
      </c>
      <c r="J491" s="65" t="str">
        <f aca="false">H491*I491</f>
        <v/>
      </c>
      <c r="K491" s="48"/>
      <c r="L491" s="66"/>
    </row>
    <row r="492" customFormat="false" ht="13.5" hidden="false" customHeight="true" outlineLevel="0" collapsed="false">
      <c r="B492" s="67"/>
      <c r="C492" s="68"/>
      <c r="D492" s="69"/>
      <c r="E492" s="20" t="str">
        <f aca="false">IF(B490="","",VLOOKUP($A490,データ,2,0))</f>
        <v/>
      </c>
      <c r="F492" s="63" t="n">
        <f aca="false">IF(C490="","",VLOOKUP($A490,データ,2,0))</f>
        <v>1</v>
      </c>
      <c r="G492" s="64" t="str">
        <f aca="false">IF(A491="","",IF(VLOOKUP(A491,データ,10,0)=0,"",VLOOKUP(VLOOKUP(A491,データ,10,0),品名,2)))</f>
        <v/>
      </c>
      <c r="H492" s="70" t="str">
        <f aca="false">IF(A491="",0,VLOOKUP(A491,データ,11,0))</f>
        <v/>
      </c>
      <c r="I492" s="70" t="str">
        <f aca="false">IF(A491="",0,VLOOKUP(A491,データ,12,0))</f>
        <v/>
      </c>
      <c r="J492" s="70" t="str">
        <f aca="false">H492*I492</f>
        <v/>
      </c>
      <c r="K492" s="48"/>
      <c r="L492" s="66"/>
    </row>
    <row r="493" customFormat="false" ht="13.5" hidden="false" customHeight="true" outlineLevel="0" collapsed="false">
      <c r="B493" s="67"/>
      <c r="C493" s="68" t="str">
        <f aca="false">IF($B491="","",VLOOKUP($A491,データ,3,0))</f>
        <v/>
      </c>
      <c r="D493" s="69" t="str">
        <f aca="false">IF($B491="","",VLOOKUP($A491,データ,4,0))</f>
        <v/>
      </c>
      <c r="E493" s="20" t="str">
        <f aca="false">IF(B491="","",VLOOKUP($A491,データ,2,0))</f>
        <v/>
      </c>
      <c r="F493" s="63" t="str">
        <f aca="false">IF(C491="","",VLOOKUP($A491,データ,2,0))</f>
        <v/>
      </c>
      <c r="G493" s="64" t="str">
        <f aca="false">IF(A491="","",IF(VLOOKUP(A491,データ,13,0)=0,"",VLOOKUP(VLOOKUP(A491,データ,13,0),品名,2)))</f>
        <v/>
      </c>
      <c r="H493" s="70" t="str">
        <f aca="false">IF(A491="",0,VLOOKUP(A491,データ,14,0))</f>
        <v/>
      </c>
      <c r="I493" s="70" t="str">
        <f aca="false">IF(A491="",0,VLOOKUP(A491,データ,15,0))</f>
        <v/>
      </c>
      <c r="J493" s="70" t="str">
        <f aca="false">H493*I493</f>
        <v/>
      </c>
      <c r="K493" s="48"/>
      <c r="L493" s="66"/>
    </row>
    <row r="494" customFormat="false" ht="13.5" hidden="false" customHeight="true" outlineLevel="0" collapsed="false">
      <c r="B494" s="67"/>
      <c r="C494" s="68"/>
      <c r="D494" s="69"/>
      <c r="E494" s="20" t="str">
        <f aca="false">IF(B492="","",VLOOKUP($A492,データ,2,0))</f>
        <v/>
      </c>
      <c r="F494" s="63" t="str">
        <f aca="false">IF(C492="","",VLOOKUP($A492,データ,2,0))</f>
        <v/>
      </c>
      <c r="G494" s="64" t="str">
        <f aca="false">IF(A491="","",IF(VLOOKUP(A491,データ,16,0)=0,"",VLOOKUP(VLOOKUP(A491,データ,16,0),品名,2)))</f>
        <v/>
      </c>
      <c r="H494" s="70" t="str">
        <f aca="false">IF(A491="",0,VLOOKUP(A491,データ,17,0))</f>
        <v/>
      </c>
      <c r="I494" s="70" t="str">
        <f aca="false">IF(A491="",0,VLOOKUP(A491,データ,18,0))</f>
        <v/>
      </c>
      <c r="J494" s="70" t="str">
        <f aca="false">H494*I494</f>
        <v/>
      </c>
      <c r="K494" s="48"/>
      <c r="L494" s="66"/>
    </row>
    <row r="495" customFormat="false" ht="13.5" hidden="false" customHeight="true" outlineLevel="0" collapsed="false">
      <c r="B495" s="67"/>
      <c r="C495" s="68"/>
      <c r="D495" s="69"/>
      <c r="E495" s="20" t="str">
        <f aca="false">IF(B493="","",VLOOKUP($A493,データ,2,0))</f>
        <v/>
      </c>
      <c r="F495" s="63" t="str">
        <f aca="false">IF(C493="","",VLOOKUP($A493,データ,2,0))</f>
        <v/>
      </c>
      <c r="G495" s="64" t="str">
        <f aca="false">IF(A491="","",IF(VLOOKUP(A491,データ,19,0)=0,"",VLOOKUP(VLOOKUP(A491,データ,19,0),品名,2)))</f>
        <v/>
      </c>
      <c r="H495" s="71" t="str">
        <f aca="false">IF(A491="",0,VLOOKUP(A491,データ,20,0))</f>
        <v/>
      </c>
      <c r="I495" s="72" t="str">
        <f aca="false">IF(A491="",0,VLOOKUP(A491,データ,21,0))</f>
        <v/>
      </c>
      <c r="J495" s="72" t="str">
        <f aca="false">H495*I495</f>
        <v/>
      </c>
      <c r="K495" s="48"/>
      <c r="L495" s="66"/>
    </row>
    <row r="496" customFormat="false" ht="13.5" hidden="false" customHeight="true" outlineLevel="0" collapsed="false">
      <c r="B496" s="67" t="str">
        <f aca="false">IF(I496&gt;=1,"k","")</f>
        <v>k</v>
      </c>
      <c r="C496" s="27"/>
      <c r="D496" s="73"/>
      <c r="E496" s="20" t="str">
        <f aca="false">IF(B494="","",VLOOKUP($A494,データ,2,0))</f>
        <v/>
      </c>
      <c r="F496" s="63" t="str">
        <f aca="false">IF(C494="","",VLOOKUP($A494,データ,2,0))</f>
        <v/>
      </c>
      <c r="G496" s="5" t="s">
        <v>38</v>
      </c>
      <c r="H496" s="5"/>
      <c r="I496" s="46" t="str">
        <f aca="false">SUM(I491:I495)</f>
        <v/>
      </c>
      <c r="J496" s="46" t="str">
        <f aca="false">SUM(J491:J495)</f>
        <v/>
      </c>
      <c r="K496" s="46" t="str">
        <f aca="false">IF(J496&lt;5000,J496,5000)</f>
        <v/>
      </c>
      <c r="L496" s="47" t="n">
        <f aca="false">+J496-K496</f>
        <v>0</v>
      </c>
    </row>
    <row r="497" customFormat="false" ht="13.5" hidden="false" customHeight="true" outlineLevel="0" collapsed="false">
      <c r="A497" s="1" t="str">
        <f aca="false">IF(B497&gt;=1,SMALL(順,B497),"")</f>
        <v/>
      </c>
      <c r="C497" s="77" t="s">
        <v>37</v>
      </c>
      <c r="D497" s="77"/>
      <c r="E497" s="77"/>
      <c r="F497" s="77"/>
      <c r="G497" s="77"/>
      <c r="H497" s="77"/>
      <c r="I497" s="77"/>
      <c r="J497" s="77"/>
      <c r="K497" s="75" t="n">
        <f aca="true">IF(K496&lt;1,"",SUMIF($B$8:INDIRECT("b"&amp;ROW()),"=k",$K$8:$K$707))</f>
        <v>0</v>
      </c>
      <c r="L497" s="76"/>
    </row>
    <row r="498" customFormat="false" ht="13.5" hidden="false" customHeight="true" outlineLevel="0" collapsed="false">
      <c r="A498" s="61" t="str">
        <f aca="false">IF(B498="","",SMALL(順,B498))</f>
        <v/>
      </c>
      <c r="B498" s="1" t="str">
        <f aca="false">IF(B491="","",IF(B491+1&gt;入力用!$W$8,"",B491+1))</f>
        <v/>
      </c>
      <c r="C498" s="23" t="str">
        <f aca="false">B498</f>
        <v/>
      </c>
      <c r="D498" s="62"/>
      <c r="E498" s="20" t="str">
        <f aca="false">IF($B498="","",VLOOKUP($A498,データ,5,0))</f>
        <v/>
      </c>
      <c r="F498" s="63" t="str">
        <f aca="false">IF($B498="","",VLOOKUP($A498,データ,6,0))</f>
        <v/>
      </c>
      <c r="G498" s="64" t="str">
        <f aca="false">IF(A498="","",IF(VLOOKUP(A498,データ,7,0)=0,"",VLOOKUP(VLOOKUP(A498,データ,7,0),品名,2)))</f>
        <v/>
      </c>
      <c r="H498" s="65" t="str">
        <f aca="false">IF(A498="",0,VLOOKUP(A498,データ,8,0))</f>
        <v/>
      </c>
      <c r="I498" s="65" t="str">
        <f aca="false">IF(A498="",0,VLOOKUP(A498,データ,9,0))</f>
        <v/>
      </c>
      <c r="J498" s="65" t="str">
        <f aca="false">H498*I498</f>
        <v/>
      </c>
      <c r="K498" s="48"/>
      <c r="L498" s="66"/>
    </row>
    <row r="499" customFormat="false" ht="13.5" hidden="false" customHeight="true" outlineLevel="0" collapsed="false">
      <c r="B499" s="67"/>
      <c r="C499" s="68"/>
      <c r="D499" s="69"/>
      <c r="E499" s="20" t="str">
        <f aca="false">IF(B497="","",VLOOKUP($A497,データ,2,0))</f>
        <v/>
      </c>
      <c r="F499" s="63" t="n">
        <f aca="false">IF(C497="","",VLOOKUP($A497,データ,2,0))</f>
        <v>1</v>
      </c>
      <c r="G499" s="64" t="str">
        <f aca="false">IF(A498="","",IF(VLOOKUP(A498,データ,10,0)=0,"",VLOOKUP(VLOOKUP(A498,データ,10,0),品名,2)))</f>
        <v/>
      </c>
      <c r="H499" s="70" t="str">
        <f aca="false">IF(A498="",0,VLOOKUP(A498,データ,11,0))</f>
        <v/>
      </c>
      <c r="I499" s="70" t="str">
        <f aca="false">IF(A498="",0,VLOOKUP(A498,データ,12,0))</f>
        <v/>
      </c>
      <c r="J499" s="70" t="str">
        <f aca="false">H499*I499</f>
        <v/>
      </c>
      <c r="K499" s="48"/>
      <c r="L499" s="66"/>
    </row>
    <row r="500" customFormat="false" ht="13.5" hidden="false" customHeight="true" outlineLevel="0" collapsed="false">
      <c r="B500" s="67"/>
      <c r="C500" s="68" t="str">
        <f aca="false">IF($B498="","",VLOOKUP($A498,データ,3,0))</f>
        <v/>
      </c>
      <c r="D500" s="69" t="str">
        <f aca="false">IF($B498="","",VLOOKUP($A498,データ,4,0))</f>
        <v/>
      </c>
      <c r="E500" s="20" t="str">
        <f aca="false">IF(B498="","",VLOOKUP($A498,データ,2,0))</f>
        <v/>
      </c>
      <c r="F500" s="63" t="str">
        <f aca="false">IF(C498="","",VLOOKUP($A498,データ,2,0))</f>
        <v/>
      </c>
      <c r="G500" s="64" t="str">
        <f aca="false">IF(A498="","",IF(VLOOKUP(A498,データ,13,0)=0,"",VLOOKUP(VLOOKUP(A498,データ,13,0),品名,2)))</f>
        <v/>
      </c>
      <c r="H500" s="70" t="str">
        <f aca="false">IF(A498="",0,VLOOKUP(A498,データ,14,0))</f>
        <v/>
      </c>
      <c r="I500" s="70" t="str">
        <f aca="false">IF(A498="",0,VLOOKUP(A498,データ,15,0))</f>
        <v/>
      </c>
      <c r="J500" s="70" t="str">
        <f aca="false">H500*I500</f>
        <v/>
      </c>
      <c r="K500" s="48"/>
      <c r="L500" s="66"/>
    </row>
    <row r="501" customFormat="false" ht="13.5" hidden="false" customHeight="true" outlineLevel="0" collapsed="false">
      <c r="B501" s="67"/>
      <c r="C501" s="68"/>
      <c r="D501" s="69"/>
      <c r="E501" s="20" t="str">
        <f aca="false">IF(B499="","",VLOOKUP($A499,データ,2,0))</f>
        <v/>
      </c>
      <c r="F501" s="63" t="str">
        <f aca="false">IF(C499="","",VLOOKUP($A499,データ,2,0))</f>
        <v/>
      </c>
      <c r="G501" s="64" t="str">
        <f aca="false">IF(A498="","",IF(VLOOKUP(A498,データ,16,0)=0,"",VLOOKUP(VLOOKUP(A498,データ,16,0),品名,2)))</f>
        <v/>
      </c>
      <c r="H501" s="70" t="str">
        <f aca="false">IF(A498="",0,VLOOKUP(A498,データ,17,0))</f>
        <v/>
      </c>
      <c r="I501" s="70" t="str">
        <f aca="false">IF(A498="",0,VLOOKUP(A498,データ,18,0))</f>
        <v/>
      </c>
      <c r="J501" s="70" t="str">
        <f aca="false">H501*I501</f>
        <v/>
      </c>
      <c r="K501" s="48"/>
      <c r="L501" s="66"/>
    </row>
    <row r="502" customFormat="false" ht="13.5" hidden="false" customHeight="true" outlineLevel="0" collapsed="false">
      <c r="B502" s="67"/>
      <c r="C502" s="68"/>
      <c r="D502" s="69"/>
      <c r="E502" s="20" t="str">
        <f aca="false">IF(B500="","",VLOOKUP($A500,データ,2,0))</f>
        <v/>
      </c>
      <c r="F502" s="63" t="str">
        <f aca="false">IF(C500="","",VLOOKUP($A500,データ,2,0))</f>
        <v/>
      </c>
      <c r="G502" s="64" t="str">
        <f aca="false">IF(A498="","",IF(VLOOKUP(A498,データ,19,0)=0,"",VLOOKUP(VLOOKUP(A498,データ,19,0),品名,2)))</f>
        <v/>
      </c>
      <c r="H502" s="71" t="str">
        <f aca="false">IF(A498="",0,VLOOKUP(A498,データ,20,0))</f>
        <v/>
      </c>
      <c r="I502" s="72" t="str">
        <f aca="false">IF(A498="",0,VLOOKUP(A498,データ,21,0))</f>
        <v/>
      </c>
      <c r="J502" s="72" t="str">
        <f aca="false">H502*I502</f>
        <v/>
      </c>
      <c r="K502" s="48"/>
      <c r="L502" s="66"/>
    </row>
    <row r="503" customFormat="false" ht="13.5" hidden="false" customHeight="true" outlineLevel="0" collapsed="false">
      <c r="B503" s="67" t="str">
        <f aca="false">IF(I503&gt;=1,"k","")</f>
        <v>k</v>
      </c>
      <c r="C503" s="27"/>
      <c r="D503" s="73"/>
      <c r="E503" s="20" t="str">
        <f aca="false">IF(B501="","",VLOOKUP($A501,データ,2,0))</f>
        <v/>
      </c>
      <c r="F503" s="63" t="str">
        <f aca="false">IF(C501="","",VLOOKUP($A501,データ,2,0))</f>
        <v/>
      </c>
      <c r="G503" s="5" t="s">
        <v>38</v>
      </c>
      <c r="H503" s="5"/>
      <c r="I503" s="46" t="str">
        <f aca="false">SUM(I498:I502)</f>
        <v/>
      </c>
      <c r="J503" s="46" t="str">
        <f aca="false">SUM(J498:J502)</f>
        <v/>
      </c>
      <c r="K503" s="46" t="str">
        <f aca="false">IF(J503&lt;5000,J503,5000)</f>
        <v/>
      </c>
      <c r="L503" s="47" t="n">
        <f aca="false">+J503-K503</f>
        <v>0</v>
      </c>
    </row>
    <row r="504" customFormat="false" ht="13.5" hidden="false" customHeight="true" outlineLevel="0" collapsed="false">
      <c r="A504" s="1" t="str">
        <f aca="false">IF(B504&gt;=1,SMALL(順,B504),"")</f>
        <v/>
      </c>
      <c r="C504" s="77" t="s">
        <v>37</v>
      </c>
      <c r="D504" s="77"/>
      <c r="E504" s="77"/>
      <c r="F504" s="77"/>
      <c r="G504" s="77"/>
      <c r="H504" s="77"/>
      <c r="I504" s="77"/>
      <c r="J504" s="77"/>
      <c r="K504" s="75" t="n">
        <f aca="true">IF(K503&lt;1,"",SUMIF($B$8:INDIRECT("b"&amp;ROW()),"=k",$K$8:$K$707))</f>
        <v>0</v>
      </c>
      <c r="L504" s="76"/>
    </row>
    <row r="505" customFormat="false" ht="13.5" hidden="false" customHeight="true" outlineLevel="0" collapsed="false">
      <c r="A505" s="61" t="str">
        <f aca="false">IF(B505="","",SMALL(順,B505))</f>
        <v/>
      </c>
      <c r="B505" s="1" t="str">
        <f aca="false">IF(B498="","",IF(B498+1&gt;入力用!$W$8,"",B498+1))</f>
        <v/>
      </c>
      <c r="C505" s="23" t="str">
        <f aca="false">B505</f>
        <v/>
      </c>
      <c r="D505" s="62"/>
      <c r="E505" s="20" t="str">
        <f aca="false">IF($B505="","",VLOOKUP($A505,データ,5,0))</f>
        <v/>
      </c>
      <c r="F505" s="63" t="str">
        <f aca="false">IF($B505="","",VLOOKUP($A505,データ,6,0))</f>
        <v/>
      </c>
      <c r="G505" s="64" t="str">
        <f aca="false">IF(A505="","",IF(VLOOKUP(A505,データ,7,0)=0,"",VLOOKUP(VLOOKUP(A505,データ,7,0),品名,2)))</f>
        <v/>
      </c>
      <c r="H505" s="65" t="str">
        <f aca="false">IF(A505="",0,VLOOKUP(A505,データ,8,0))</f>
        <v/>
      </c>
      <c r="I505" s="65" t="str">
        <f aca="false">IF(A505="",0,VLOOKUP(A505,データ,9,0))</f>
        <v/>
      </c>
      <c r="J505" s="65" t="str">
        <f aca="false">H505*I505</f>
        <v/>
      </c>
      <c r="K505" s="48"/>
      <c r="L505" s="66"/>
    </row>
    <row r="506" customFormat="false" ht="13.5" hidden="false" customHeight="true" outlineLevel="0" collapsed="false">
      <c r="B506" s="67"/>
      <c r="C506" s="68"/>
      <c r="D506" s="69"/>
      <c r="E506" s="20" t="str">
        <f aca="false">IF(B504="","",VLOOKUP($A504,データ,2,0))</f>
        <v/>
      </c>
      <c r="F506" s="63" t="n">
        <f aca="false">IF(C504="","",VLOOKUP($A504,データ,2,0))</f>
        <v>1</v>
      </c>
      <c r="G506" s="64" t="str">
        <f aca="false">IF(A505="","",IF(VLOOKUP(A505,データ,10,0)=0,"",VLOOKUP(VLOOKUP(A505,データ,10,0),品名,2)))</f>
        <v/>
      </c>
      <c r="H506" s="70" t="str">
        <f aca="false">IF(A505="",0,VLOOKUP(A505,データ,11,0))</f>
        <v/>
      </c>
      <c r="I506" s="70" t="str">
        <f aca="false">IF(A505="",0,VLOOKUP(A505,データ,12,0))</f>
        <v/>
      </c>
      <c r="J506" s="70" t="str">
        <f aca="false">H506*I506</f>
        <v/>
      </c>
      <c r="K506" s="48"/>
      <c r="L506" s="66"/>
    </row>
    <row r="507" customFormat="false" ht="13.5" hidden="false" customHeight="true" outlineLevel="0" collapsed="false">
      <c r="B507" s="67"/>
      <c r="C507" s="68" t="str">
        <f aca="false">IF($B505="","",VLOOKUP($A505,データ,3,0))</f>
        <v/>
      </c>
      <c r="D507" s="69" t="str">
        <f aca="false">IF($B505="","",VLOOKUP($A505,データ,4,0))</f>
        <v/>
      </c>
      <c r="E507" s="20" t="str">
        <f aca="false">IF(B505="","",VLOOKUP($A505,データ,2,0))</f>
        <v/>
      </c>
      <c r="F507" s="63" t="str">
        <f aca="false">IF(C505="","",VLOOKUP($A505,データ,2,0))</f>
        <v/>
      </c>
      <c r="G507" s="64" t="str">
        <f aca="false">IF(A505="","",IF(VLOOKUP(A505,データ,13,0)=0,"",VLOOKUP(VLOOKUP(A505,データ,13,0),品名,2)))</f>
        <v/>
      </c>
      <c r="H507" s="70" t="str">
        <f aca="false">IF(A505="",0,VLOOKUP(A505,データ,14,0))</f>
        <v/>
      </c>
      <c r="I507" s="70" t="str">
        <f aca="false">IF(A505="",0,VLOOKUP(A505,データ,15,0))</f>
        <v/>
      </c>
      <c r="J507" s="70" t="str">
        <f aca="false">H507*I507</f>
        <v/>
      </c>
      <c r="K507" s="48"/>
      <c r="L507" s="66"/>
    </row>
    <row r="508" customFormat="false" ht="13.5" hidden="false" customHeight="true" outlineLevel="0" collapsed="false">
      <c r="B508" s="67"/>
      <c r="C508" s="68"/>
      <c r="D508" s="69"/>
      <c r="E508" s="20" t="str">
        <f aca="false">IF(B506="","",VLOOKUP($A506,データ,2,0))</f>
        <v/>
      </c>
      <c r="F508" s="63" t="str">
        <f aca="false">IF(C506="","",VLOOKUP($A506,データ,2,0))</f>
        <v/>
      </c>
      <c r="G508" s="64" t="str">
        <f aca="false">IF(A505="","",IF(VLOOKUP(A505,データ,16,0)=0,"",VLOOKUP(VLOOKUP(A505,データ,16,0),品名,2)))</f>
        <v/>
      </c>
      <c r="H508" s="70" t="str">
        <f aca="false">IF(A505="",0,VLOOKUP(A505,データ,17,0))</f>
        <v/>
      </c>
      <c r="I508" s="70" t="str">
        <f aca="false">IF(A505="",0,VLOOKUP(A505,データ,18,0))</f>
        <v/>
      </c>
      <c r="J508" s="70" t="str">
        <f aca="false">H508*I508</f>
        <v/>
      </c>
      <c r="K508" s="48"/>
      <c r="L508" s="66"/>
    </row>
    <row r="509" customFormat="false" ht="13.5" hidden="false" customHeight="true" outlineLevel="0" collapsed="false">
      <c r="B509" s="67"/>
      <c r="C509" s="68"/>
      <c r="D509" s="69"/>
      <c r="E509" s="20" t="str">
        <f aca="false">IF(B507="","",VLOOKUP($A507,データ,2,0))</f>
        <v/>
      </c>
      <c r="F509" s="63" t="str">
        <f aca="false">IF(C507="","",VLOOKUP($A507,データ,2,0))</f>
        <v/>
      </c>
      <c r="G509" s="64" t="str">
        <f aca="false">IF(A505="","",IF(VLOOKUP(A505,データ,19,0)=0,"",VLOOKUP(VLOOKUP(A505,データ,19,0),品名,2)))</f>
        <v/>
      </c>
      <c r="H509" s="71" t="str">
        <f aca="false">IF(A505="",0,VLOOKUP(A505,データ,20,0))</f>
        <v/>
      </c>
      <c r="I509" s="72" t="str">
        <f aca="false">IF(A505="",0,VLOOKUP(A505,データ,21,0))</f>
        <v/>
      </c>
      <c r="J509" s="72" t="str">
        <f aca="false">H509*I509</f>
        <v/>
      </c>
      <c r="K509" s="48"/>
      <c r="L509" s="66"/>
    </row>
    <row r="510" customFormat="false" ht="13.5" hidden="false" customHeight="true" outlineLevel="0" collapsed="false">
      <c r="B510" s="67" t="str">
        <f aca="false">IF(I510&gt;=1,"k","")</f>
        <v>k</v>
      </c>
      <c r="C510" s="27"/>
      <c r="D510" s="73"/>
      <c r="E510" s="20" t="str">
        <f aca="false">IF(B508="","",VLOOKUP($A508,データ,2,0))</f>
        <v/>
      </c>
      <c r="F510" s="63" t="str">
        <f aca="false">IF(C508="","",VLOOKUP($A508,データ,2,0))</f>
        <v/>
      </c>
      <c r="G510" s="5" t="s">
        <v>38</v>
      </c>
      <c r="H510" s="5"/>
      <c r="I510" s="46" t="str">
        <f aca="false">SUM(I505:I509)</f>
        <v/>
      </c>
      <c r="J510" s="46" t="str">
        <f aca="false">SUM(J505:J509)</f>
        <v/>
      </c>
      <c r="K510" s="46" t="str">
        <f aca="false">IF(J510&lt;5000,J510,5000)</f>
        <v/>
      </c>
      <c r="L510" s="47" t="n">
        <f aca="false">+J510-K510</f>
        <v>0</v>
      </c>
    </row>
    <row r="511" customFormat="false" ht="13.5" hidden="false" customHeight="true" outlineLevel="0" collapsed="false">
      <c r="A511" s="1" t="str">
        <f aca="false">IF(B511&gt;=1,SMALL(順,B511),"")</f>
        <v/>
      </c>
      <c r="C511" s="77" t="s">
        <v>37</v>
      </c>
      <c r="D511" s="77"/>
      <c r="E511" s="77"/>
      <c r="F511" s="77"/>
      <c r="G511" s="77"/>
      <c r="H511" s="77"/>
      <c r="I511" s="77"/>
      <c r="J511" s="77"/>
      <c r="K511" s="75" t="n">
        <f aca="true">IF(K510&lt;1,"",SUMIF($B$8:INDIRECT("b"&amp;ROW()),"=k",$K$8:$K$707))</f>
        <v>0</v>
      </c>
      <c r="L511" s="76"/>
    </row>
    <row r="512" customFormat="false" ht="13.5" hidden="false" customHeight="true" outlineLevel="0" collapsed="false">
      <c r="A512" s="61" t="str">
        <f aca="false">IF(B512="","",SMALL(順,B512))</f>
        <v/>
      </c>
      <c r="B512" s="1" t="str">
        <f aca="false">IF(B505="","",IF(B505+1&gt;入力用!$W$8,"",B505+1))</f>
        <v/>
      </c>
      <c r="C512" s="23" t="str">
        <f aca="false">B512</f>
        <v/>
      </c>
      <c r="D512" s="62"/>
      <c r="E512" s="20" t="str">
        <f aca="false">IF($B512="","",VLOOKUP($A512,データ,5,0))</f>
        <v/>
      </c>
      <c r="F512" s="63" t="str">
        <f aca="false">IF($B512="","",VLOOKUP($A512,データ,6,0))</f>
        <v/>
      </c>
      <c r="G512" s="64" t="str">
        <f aca="false">IF(A512="","",IF(VLOOKUP(A512,データ,7,0)=0,"",VLOOKUP(VLOOKUP(A512,データ,7,0),品名,2)))</f>
        <v/>
      </c>
      <c r="H512" s="65" t="str">
        <f aca="false">IF(A512="",0,VLOOKUP(A512,データ,8,0))</f>
        <v/>
      </c>
      <c r="I512" s="65" t="str">
        <f aca="false">IF(A512="",0,VLOOKUP(A512,データ,9,0))</f>
        <v/>
      </c>
      <c r="J512" s="65" t="str">
        <f aca="false">H512*I512</f>
        <v/>
      </c>
      <c r="K512" s="48"/>
      <c r="L512" s="66"/>
    </row>
    <row r="513" customFormat="false" ht="13.5" hidden="false" customHeight="true" outlineLevel="0" collapsed="false">
      <c r="B513" s="67"/>
      <c r="C513" s="68"/>
      <c r="D513" s="69"/>
      <c r="E513" s="20" t="str">
        <f aca="false">IF(B511="","",VLOOKUP($A511,データ,2,0))</f>
        <v/>
      </c>
      <c r="F513" s="63" t="n">
        <f aca="false">IF(C511="","",VLOOKUP($A511,データ,2,0))</f>
        <v>1</v>
      </c>
      <c r="G513" s="64" t="str">
        <f aca="false">IF(A512="","",IF(VLOOKUP(A512,データ,10,0)=0,"",VLOOKUP(VLOOKUP(A512,データ,10,0),品名,2)))</f>
        <v/>
      </c>
      <c r="H513" s="70" t="str">
        <f aca="false">IF(A512="",0,VLOOKUP(A512,データ,11,0))</f>
        <v/>
      </c>
      <c r="I513" s="70" t="str">
        <f aca="false">IF(A512="",0,VLOOKUP(A512,データ,12,0))</f>
        <v/>
      </c>
      <c r="J513" s="70" t="str">
        <f aca="false">H513*I513</f>
        <v/>
      </c>
      <c r="K513" s="48"/>
      <c r="L513" s="66"/>
    </row>
    <row r="514" customFormat="false" ht="13.5" hidden="false" customHeight="true" outlineLevel="0" collapsed="false">
      <c r="B514" s="67"/>
      <c r="C514" s="68" t="str">
        <f aca="false">IF($B512="","",VLOOKUP($A512,データ,3,0))</f>
        <v/>
      </c>
      <c r="D514" s="69" t="str">
        <f aca="false">IF($B512="","",VLOOKUP($A512,データ,4,0))</f>
        <v/>
      </c>
      <c r="E514" s="20" t="str">
        <f aca="false">IF(B512="","",VLOOKUP($A512,データ,2,0))</f>
        <v/>
      </c>
      <c r="F514" s="63" t="str">
        <f aca="false">IF(C512="","",VLOOKUP($A512,データ,2,0))</f>
        <v/>
      </c>
      <c r="G514" s="64" t="str">
        <f aca="false">IF(A512="","",IF(VLOOKUP(A512,データ,13,0)=0,"",VLOOKUP(VLOOKUP(A512,データ,13,0),品名,2)))</f>
        <v/>
      </c>
      <c r="H514" s="70" t="str">
        <f aca="false">IF(A512="",0,VLOOKUP(A512,データ,14,0))</f>
        <v/>
      </c>
      <c r="I514" s="70" t="str">
        <f aca="false">IF(A512="",0,VLOOKUP(A512,データ,15,0))</f>
        <v/>
      </c>
      <c r="J514" s="70" t="str">
        <f aca="false">H514*I514</f>
        <v/>
      </c>
      <c r="K514" s="48"/>
      <c r="L514" s="66"/>
    </row>
    <row r="515" customFormat="false" ht="13.5" hidden="false" customHeight="true" outlineLevel="0" collapsed="false">
      <c r="B515" s="67"/>
      <c r="C515" s="68"/>
      <c r="D515" s="69"/>
      <c r="E515" s="20" t="str">
        <f aca="false">IF(B513="","",VLOOKUP($A513,データ,2,0))</f>
        <v/>
      </c>
      <c r="F515" s="63" t="str">
        <f aca="false">IF(C513="","",VLOOKUP($A513,データ,2,0))</f>
        <v/>
      </c>
      <c r="G515" s="64" t="str">
        <f aca="false">IF(A512="","",IF(VLOOKUP(A512,データ,16,0)=0,"",VLOOKUP(VLOOKUP(A512,データ,16,0),品名,2)))</f>
        <v/>
      </c>
      <c r="H515" s="70" t="str">
        <f aca="false">IF(A512="",0,VLOOKUP(A512,データ,17,0))</f>
        <v/>
      </c>
      <c r="I515" s="70" t="str">
        <f aca="false">IF(A512="",0,VLOOKUP(A512,データ,18,0))</f>
        <v/>
      </c>
      <c r="J515" s="70" t="str">
        <f aca="false">H515*I515</f>
        <v/>
      </c>
      <c r="K515" s="48"/>
      <c r="L515" s="66"/>
    </row>
    <row r="516" customFormat="false" ht="13.5" hidden="false" customHeight="true" outlineLevel="0" collapsed="false">
      <c r="B516" s="67"/>
      <c r="C516" s="68"/>
      <c r="D516" s="69"/>
      <c r="E516" s="20" t="str">
        <f aca="false">IF(B514="","",VLOOKUP($A514,データ,2,0))</f>
        <v/>
      </c>
      <c r="F516" s="63" t="str">
        <f aca="false">IF(C514="","",VLOOKUP($A514,データ,2,0))</f>
        <v/>
      </c>
      <c r="G516" s="64" t="str">
        <f aca="false">IF(A512="","",IF(VLOOKUP(A512,データ,19,0)=0,"",VLOOKUP(VLOOKUP(A512,データ,19,0),品名,2)))</f>
        <v/>
      </c>
      <c r="H516" s="71" t="str">
        <f aca="false">IF(A512="",0,VLOOKUP(A512,データ,20,0))</f>
        <v/>
      </c>
      <c r="I516" s="72" t="str">
        <f aca="false">IF(A512="",0,VLOOKUP(A512,データ,21,0))</f>
        <v/>
      </c>
      <c r="J516" s="72" t="str">
        <f aca="false">H516*I516</f>
        <v/>
      </c>
      <c r="K516" s="48"/>
      <c r="L516" s="66"/>
    </row>
    <row r="517" customFormat="false" ht="13.5" hidden="false" customHeight="true" outlineLevel="0" collapsed="false">
      <c r="B517" s="67" t="str">
        <f aca="false">IF(I517&gt;=1,"k","")</f>
        <v>k</v>
      </c>
      <c r="C517" s="27"/>
      <c r="D517" s="73"/>
      <c r="E517" s="20" t="str">
        <f aca="false">IF(B515="","",VLOOKUP($A515,データ,2,0))</f>
        <v/>
      </c>
      <c r="F517" s="63" t="str">
        <f aca="false">IF(C515="","",VLOOKUP($A515,データ,2,0))</f>
        <v/>
      </c>
      <c r="G517" s="5" t="s">
        <v>38</v>
      </c>
      <c r="H517" s="5"/>
      <c r="I517" s="46" t="str">
        <f aca="false">SUM(I512:I516)</f>
        <v/>
      </c>
      <c r="J517" s="46" t="str">
        <f aca="false">SUM(J512:J516)</f>
        <v/>
      </c>
      <c r="K517" s="46" t="str">
        <f aca="false">IF(J517&lt;5000,J517,5000)</f>
        <v/>
      </c>
      <c r="L517" s="47" t="n">
        <f aca="false">+J517-K517</f>
        <v>0</v>
      </c>
    </row>
    <row r="518" customFormat="false" ht="13.5" hidden="false" customHeight="true" outlineLevel="0" collapsed="false">
      <c r="A518" s="1" t="str">
        <f aca="false">IF(B518&gt;=1,SMALL(順,B518),"")</f>
        <v/>
      </c>
      <c r="C518" s="77" t="s">
        <v>37</v>
      </c>
      <c r="D518" s="77"/>
      <c r="E518" s="77"/>
      <c r="F518" s="77"/>
      <c r="G518" s="77"/>
      <c r="H518" s="77"/>
      <c r="I518" s="77"/>
      <c r="J518" s="77"/>
      <c r="K518" s="75" t="n">
        <f aca="true">IF(K517&lt;1,"",SUMIF($B$8:INDIRECT("b"&amp;ROW()),"=k",$K$8:$K$707))</f>
        <v>0</v>
      </c>
      <c r="L518" s="76"/>
    </row>
    <row r="519" customFormat="false" ht="13.5" hidden="false" customHeight="true" outlineLevel="0" collapsed="false">
      <c r="A519" s="61" t="str">
        <f aca="false">IF(B519="","",SMALL(順,B519))</f>
        <v/>
      </c>
      <c r="B519" s="1" t="str">
        <f aca="false">IF(B512="","",IF(B512+1&gt;入力用!$W$8,"",B512+1))</f>
        <v/>
      </c>
      <c r="C519" s="23" t="str">
        <f aca="false">B519</f>
        <v/>
      </c>
      <c r="D519" s="62"/>
      <c r="E519" s="20" t="str">
        <f aca="false">IF($B519="","",VLOOKUP($A519,データ,5,0))</f>
        <v/>
      </c>
      <c r="F519" s="63" t="str">
        <f aca="false">IF($B519="","",VLOOKUP($A519,データ,6,0))</f>
        <v/>
      </c>
      <c r="G519" s="64" t="str">
        <f aca="false">IF(A519="","",IF(VLOOKUP(A519,データ,7,0)=0,"",VLOOKUP(VLOOKUP(A519,データ,7,0),品名,2)))</f>
        <v/>
      </c>
      <c r="H519" s="65" t="str">
        <f aca="false">IF(A519="",0,VLOOKUP(A519,データ,8,0))</f>
        <v/>
      </c>
      <c r="I519" s="65" t="str">
        <f aca="false">IF(A519="",0,VLOOKUP(A519,データ,9,0))</f>
        <v/>
      </c>
      <c r="J519" s="65" t="str">
        <f aca="false">H519*I519</f>
        <v/>
      </c>
      <c r="K519" s="48"/>
      <c r="L519" s="66"/>
    </row>
    <row r="520" customFormat="false" ht="13.5" hidden="false" customHeight="true" outlineLevel="0" collapsed="false">
      <c r="B520" s="67"/>
      <c r="C520" s="68"/>
      <c r="D520" s="69"/>
      <c r="E520" s="20" t="str">
        <f aca="false">IF(B518="","",VLOOKUP($A518,データ,2,0))</f>
        <v/>
      </c>
      <c r="F520" s="63" t="n">
        <f aca="false">IF(C518="","",VLOOKUP($A518,データ,2,0))</f>
        <v>1</v>
      </c>
      <c r="G520" s="64" t="str">
        <f aca="false">IF(A519="","",IF(VLOOKUP(A519,データ,10,0)=0,"",VLOOKUP(VLOOKUP(A519,データ,10,0),品名,2)))</f>
        <v/>
      </c>
      <c r="H520" s="70" t="str">
        <f aca="false">IF(A519="",0,VLOOKUP(A519,データ,11,0))</f>
        <v/>
      </c>
      <c r="I520" s="70" t="str">
        <f aca="false">IF(A519="",0,VLOOKUP(A519,データ,12,0))</f>
        <v/>
      </c>
      <c r="J520" s="70" t="str">
        <f aca="false">H520*I520</f>
        <v/>
      </c>
      <c r="K520" s="48"/>
      <c r="L520" s="66"/>
    </row>
    <row r="521" customFormat="false" ht="13.5" hidden="false" customHeight="true" outlineLevel="0" collapsed="false">
      <c r="B521" s="67"/>
      <c r="C521" s="68" t="str">
        <f aca="false">IF($B519="","",VLOOKUP($A519,データ,3,0))</f>
        <v/>
      </c>
      <c r="D521" s="69" t="str">
        <f aca="false">IF($B519="","",VLOOKUP($A519,データ,4,0))</f>
        <v/>
      </c>
      <c r="E521" s="20" t="str">
        <f aca="false">IF(B519="","",VLOOKUP($A519,データ,2,0))</f>
        <v/>
      </c>
      <c r="F521" s="63" t="str">
        <f aca="false">IF(C519="","",VLOOKUP($A519,データ,2,0))</f>
        <v/>
      </c>
      <c r="G521" s="64" t="str">
        <f aca="false">IF(A519="","",IF(VLOOKUP(A519,データ,13,0)=0,"",VLOOKUP(VLOOKUP(A519,データ,13,0),品名,2)))</f>
        <v/>
      </c>
      <c r="H521" s="70" t="str">
        <f aca="false">IF(A519="",0,VLOOKUP(A519,データ,14,0))</f>
        <v/>
      </c>
      <c r="I521" s="70" t="str">
        <f aca="false">IF(A519="",0,VLOOKUP(A519,データ,15,0))</f>
        <v/>
      </c>
      <c r="J521" s="70" t="str">
        <f aca="false">H521*I521</f>
        <v/>
      </c>
      <c r="K521" s="48"/>
      <c r="L521" s="66"/>
    </row>
    <row r="522" customFormat="false" ht="13.5" hidden="false" customHeight="true" outlineLevel="0" collapsed="false">
      <c r="B522" s="67"/>
      <c r="C522" s="68"/>
      <c r="D522" s="69"/>
      <c r="E522" s="20" t="str">
        <f aca="false">IF(B520="","",VLOOKUP($A520,データ,2,0))</f>
        <v/>
      </c>
      <c r="F522" s="63" t="str">
        <f aca="false">IF(C520="","",VLOOKUP($A520,データ,2,0))</f>
        <v/>
      </c>
      <c r="G522" s="64" t="str">
        <f aca="false">IF(A519="","",IF(VLOOKUP(A519,データ,16,0)=0,"",VLOOKUP(VLOOKUP(A519,データ,16,0),品名,2)))</f>
        <v/>
      </c>
      <c r="H522" s="70" t="str">
        <f aca="false">IF(A519="",0,VLOOKUP(A519,データ,17,0))</f>
        <v/>
      </c>
      <c r="I522" s="70" t="str">
        <f aca="false">IF(A519="",0,VLOOKUP(A519,データ,18,0))</f>
        <v/>
      </c>
      <c r="J522" s="70" t="str">
        <f aca="false">H522*I522</f>
        <v/>
      </c>
      <c r="K522" s="48"/>
      <c r="L522" s="66"/>
    </row>
    <row r="523" customFormat="false" ht="13.5" hidden="false" customHeight="true" outlineLevel="0" collapsed="false">
      <c r="B523" s="67"/>
      <c r="C523" s="68"/>
      <c r="D523" s="69"/>
      <c r="E523" s="20" t="str">
        <f aca="false">IF(B521="","",VLOOKUP($A521,データ,2,0))</f>
        <v/>
      </c>
      <c r="F523" s="63" t="str">
        <f aca="false">IF(C521="","",VLOOKUP($A521,データ,2,0))</f>
        <v/>
      </c>
      <c r="G523" s="64" t="str">
        <f aca="false">IF(A519="","",IF(VLOOKUP(A519,データ,19,0)=0,"",VLOOKUP(VLOOKUP(A519,データ,19,0),品名,2)))</f>
        <v/>
      </c>
      <c r="H523" s="71" t="str">
        <f aca="false">IF(A519="",0,VLOOKUP(A519,データ,20,0))</f>
        <v/>
      </c>
      <c r="I523" s="72" t="str">
        <f aca="false">IF(A519="",0,VLOOKUP(A519,データ,21,0))</f>
        <v/>
      </c>
      <c r="J523" s="72" t="str">
        <f aca="false">H523*I523</f>
        <v/>
      </c>
      <c r="K523" s="48"/>
      <c r="L523" s="66"/>
    </row>
    <row r="524" customFormat="false" ht="13.5" hidden="false" customHeight="true" outlineLevel="0" collapsed="false">
      <c r="B524" s="67" t="str">
        <f aca="false">IF(I524&gt;=1,"k","")</f>
        <v>k</v>
      </c>
      <c r="C524" s="27"/>
      <c r="D524" s="73"/>
      <c r="E524" s="20" t="str">
        <f aca="false">IF(B522="","",VLOOKUP($A522,データ,2,0))</f>
        <v/>
      </c>
      <c r="F524" s="63" t="str">
        <f aca="false">IF(C522="","",VLOOKUP($A522,データ,2,0))</f>
        <v/>
      </c>
      <c r="G524" s="5" t="s">
        <v>38</v>
      </c>
      <c r="H524" s="5"/>
      <c r="I524" s="46" t="str">
        <f aca="false">SUM(I519:I523)</f>
        <v/>
      </c>
      <c r="J524" s="46" t="str">
        <f aca="false">SUM(J519:J523)</f>
        <v/>
      </c>
      <c r="K524" s="46" t="str">
        <f aca="false">IF(J524&lt;5000,J524,5000)</f>
        <v/>
      </c>
      <c r="L524" s="47" t="n">
        <f aca="false">+J524-K524</f>
        <v>0</v>
      </c>
    </row>
    <row r="525" customFormat="false" ht="13.5" hidden="false" customHeight="true" outlineLevel="0" collapsed="false">
      <c r="A525" s="1" t="str">
        <f aca="false">IF(B525&gt;=1,SMALL(順,B525),"")</f>
        <v/>
      </c>
      <c r="C525" s="77" t="s">
        <v>37</v>
      </c>
      <c r="D525" s="77"/>
      <c r="E525" s="77"/>
      <c r="F525" s="77"/>
      <c r="G525" s="77"/>
      <c r="H525" s="77"/>
      <c r="I525" s="77"/>
      <c r="J525" s="77"/>
      <c r="K525" s="75" t="n">
        <f aca="true">IF(K524&lt;1,"",SUMIF($B$8:INDIRECT("b"&amp;ROW()),"=k",$K$8:$K$707))</f>
        <v>0</v>
      </c>
      <c r="L525" s="76"/>
    </row>
    <row r="526" customFormat="false" ht="13.5" hidden="false" customHeight="true" outlineLevel="0" collapsed="false">
      <c r="A526" s="61" t="str">
        <f aca="false">IF(B526="","",SMALL(順,B526))</f>
        <v/>
      </c>
      <c r="B526" s="1" t="str">
        <f aca="false">IF(B519="","",IF(B519+1&gt;入力用!$W$8,"",B519+1))</f>
        <v/>
      </c>
      <c r="C526" s="23" t="str">
        <f aca="false">B526</f>
        <v/>
      </c>
      <c r="D526" s="62"/>
      <c r="E526" s="20" t="str">
        <f aca="false">IF($B526="","",VLOOKUP($A526,データ,5,0))</f>
        <v/>
      </c>
      <c r="F526" s="63" t="str">
        <f aca="false">IF($B526="","",VLOOKUP($A526,データ,6,0))</f>
        <v/>
      </c>
      <c r="G526" s="64" t="str">
        <f aca="false">IF(A526="","",IF(VLOOKUP(A526,データ,7,0)=0,"",VLOOKUP(VLOOKUP(A526,データ,7,0),品名,2)))</f>
        <v/>
      </c>
      <c r="H526" s="65" t="str">
        <f aca="false">IF(A526="",0,VLOOKUP(A526,データ,8,0))</f>
        <v/>
      </c>
      <c r="I526" s="65" t="str">
        <f aca="false">IF(A526="",0,VLOOKUP(A526,データ,9,0))</f>
        <v/>
      </c>
      <c r="J526" s="65" t="str">
        <f aca="false">H526*I526</f>
        <v/>
      </c>
      <c r="K526" s="48"/>
      <c r="L526" s="66"/>
    </row>
    <row r="527" customFormat="false" ht="13.5" hidden="false" customHeight="true" outlineLevel="0" collapsed="false">
      <c r="B527" s="67"/>
      <c r="C527" s="68"/>
      <c r="D527" s="69"/>
      <c r="E527" s="20" t="str">
        <f aca="false">IF(B525="","",VLOOKUP($A525,データ,2,0))</f>
        <v/>
      </c>
      <c r="F527" s="63" t="n">
        <f aca="false">IF(C525="","",VLOOKUP($A525,データ,2,0))</f>
        <v>1</v>
      </c>
      <c r="G527" s="64" t="str">
        <f aca="false">IF(A526="","",IF(VLOOKUP(A526,データ,10,0)=0,"",VLOOKUP(VLOOKUP(A526,データ,10,0),品名,2)))</f>
        <v/>
      </c>
      <c r="H527" s="70" t="str">
        <f aca="false">IF(A526="",0,VLOOKUP(A526,データ,11,0))</f>
        <v/>
      </c>
      <c r="I527" s="70" t="str">
        <f aca="false">IF(A526="",0,VLOOKUP(A526,データ,12,0))</f>
        <v/>
      </c>
      <c r="J527" s="70" t="str">
        <f aca="false">H527*I527</f>
        <v/>
      </c>
      <c r="K527" s="48"/>
      <c r="L527" s="66"/>
    </row>
    <row r="528" customFormat="false" ht="13.5" hidden="false" customHeight="true" outlineLevel="0" collapsed="false">
      <c r="B528" s="67"/>
      <c r="C528" s="68" t="str">
        <f aca="false">IF($B526="","",VLOOKUP($A526,データ,3,0))</f>
        <v/>
      </c>
      <c r="D528" s="69" t="str">
        <f aca="false">IF($B526="","",VLOOKUP($A526,データ,4,0))</f>
        <v/>
      </c>
      <c r="E528" s="20" t="str">
        <f aca="false">IF(B526="","",VLOOKUP($A526,データ,2,0))</f>
        <v/>
      </c>
      <c r="F528" s="63" t="str">
        <f aca="false">IF(C526="","",VLOOKUP($A526,データ,2,0))</f>
        <v/>
      </c>
      <c r="G528" s="64" t="str">
        <f aca="false">IF(A526="","",IF(VLOOKUP(A526,データ,13,0)=0,"",VLOOKUP(VLOOKUP(A526,データ,13,0),品名,2)))</f>
        <v/>
      </c>
      <c r="H528" s="70" t="str">
        <f aca="false">IF(A526="",0,VLOOKUP(A526,データ,14,0))</f>
        <v/>
      </c>
      <c r="I528" s="70" t="str">
        <f aca="false">IF(A526="",0,VLOOKUP(A526,データ,15,0))</f>
        <v/>
      </c>
      <c r="J528" s="70" t="str">
        <f aca="false">H528*I528</f>
        <v/>
      </c>
      <c r="K528" s="48"/>
      <c r="L528" s="66"/>
    </row>
    <row r="529" customFormat="false" ht="13.5" hidden="false" customHeight="true" outlineLevel="0" collapsed="false">
      <c r="B529" s="67"/>
      <c r="C529" s="68"/>
      <c r="D529" s="69"/>
      <c r="E529" s="20" t="str">
        <f aca="false">IF(B527="","",VLOOKUP($A527,データ,2,0))</f>
        <v/>
      </c>
      <c r="F529" s="63" t="str">
        <f aca="false">IF(C527="","",VLOOKUP($A527,データ,2,0))</f>
        <v/>
      </c>
      <c r="G529" s="64" t="str">
        <f aca="false">IF(A526="","",IF(VLOOKUP(A526,データ,16,0)=0,"",VLOOKUP(VLOOKUP(A526,データ,16,0),品名,2)))</f>
        <v/>
      </c>
      <c r="H529" s="70" t="str">
        <f aca="false">IF(A526="",0,VLOOKUP(A526,データ,17,0))</f>
        <v/>
      </c>
      <c r="I529" s="70" t="str">
        <f aca="false">IF(A526="",0,VLOOKUP(A526,データ,18,0))</f>
        <v/>
      </c>
      <c r="J529" s="70" t="str">
        <f aca="false">H529*I529</f>
        <v/>
      </c>
      <c r="K529" s="48"/>
      <c r="L529" s="66"/>
    </row>
    <row r="530" customFormat="false" ht="13.5" hidden="false" customHeight="true" outlineLevel="0" collapsed="false">
      <c r="B530" s="67"/>
      <c r="C530" s="68"/>
      <c r="D530" s="69"/>
      <c r="E530" s="20" t="str">
        <f aca="false">IF(B528="","",VLOOKUP($A528,データ,2,0))</f>
        <v/>
      </c>
      <c r="F530" s="63" t="str">
        <f aca="false">IF(C528="","",VLOOKUP($A528,データ,2,0))</f>
        <v/>
      </c>
      <c r="G530" s="64" t="str">
        <f aca="false">IF(A526="","",IF(VLOOKUP(A526,データ,19,0)=0,"",VLOOKUP(VLOOKUP(A526,データ,19,0),品名,2)))</f>
        <v/>
      </c>
      <c r="H530" s="71" t="str">
        <f aca="false">IF(A526="",0,VLOOKUP(A526,データ,20,0))</f>
        <v/>
      </c>
      <c r="I530" s="72" t="str">
        <f aca="false">IF(A526="",0,VLOOKUP(A526,データ,21,0))</f>
        <v/>
      </c>
      <c r="J530" s="72" t="str">
        <f aca="false">H530*I530</f>
        <v/>
      </c>
      <c r="K530" s="48"/>
      <c r="L530" s="66"/>
    </row>
    <row r="531" customFormat="false" ht="13.5" hidden="false" customHeight="true" outlineLevel="0" collapsed="false">
      <c r="B531" s="67" t="str">
        <f aca="false">IF(I531&gt;=1,"k","")</f>
        <v>k</v>
      </c>
      <c r="C531" s="27"/>
      <c r="D531" s="73"/>
      <c r="E531" s="20" t="str">
        <f aca="false">IF(B529="","",VLOOKUP($A529,データ,2,0))</f>
        <v/>
      </c>
      <c r="F531" s="63" t="str">
        <f aca="false">IF(C529="","",VLOOKUP($A529,データ,2,0))</f>
        <v/>
      </c>
      <c r="G531" s="5" t="s">
        <v>38</v>
      </c>
      <c r="H531" s="5"/>
      <c r="I531" s="46" t="str">
        <f aca="false">SUM(I526:I530)</f>
        <v/>
      </c>
      <c r="J531" s="46" t="str">
        <f aca="false">SUM(J526:J530)</f>
        <v/>
      </c>
      <c r="K531" s="46" t="str">
        <f aca="false">IF(J531&lt;5000,J531,5000)</f>
        <v/>
      </c>
      <c r="L531" s="47" t="n">
        <f aca="false">+J531-K531</f>
        <v>0</v>
      </c>
    </row>
    <row r="532" customFormat="false" ht="13.5" hidden="false" customHeight="true" outlineLevel="0" collapsed="false">
      <c r="A532" s="1" t="str">
        <f aca="false">IF(B532&gt;=1,SMALL(順,B532),"")</f>
        <v/>
      </c>
      <c r="C532" s="77" t="s">
        <v>37</v>
      </c>
      <c r="D532" s="77"/>
      <c r="E532" s="77"/>
      <c r="F532" s="77"/>
      <c r="G532" s="77"/>
      <c r="H532" s="77"/>
      <c r="I532" s="77"/>
      <c r="J532" s="77"/>
      <c r="K532" s="75" t="n">
        <f aca="true">IF(K531&lt;1,"",SUMIF($B$8:INDIRECT("b"&amp;ROW()),"=k",$K$8:$K$707))</f>
        <v>0</v>
      </c>
      <c r="L532" s="76"/>
    </row>
    <row r="533" customFormat="false" ht="13.5" hidden="false" customHeight="true" outlineLevel="0" collapsed="false">
      <c r="A533" s="61" t="str">
        <f aca="false">IF(B533="","",SMALL(順,B533))</f>
        <v/>
      </c>
      <c r="B533" s="1" t="str">
        <f aca="false">IF(B526="","",IF(B526+1&gt;入力用!$W$8,"",B526+1))</f>
        <v/>
      </c>
      <c r="C533" s="23" t="str">
        <f aca="false">B533</f>
        <v/>
      </c>
      <c r="D533" s="62"/>
      <c r="E533" s="20" t="str">
        <f aca="false">IF($B533="","",VLOOKUP($A533,データ,5,0))</f>
        <v/>
      </c>
      <c r="F533" s="63" t="str">
        <f aca="false">IF($B533="","",VLOOKUP($A533,データ,6,0))</f>
        <v/>
      </c>
      <c r="G533" s="64" t="str">
        <f aca="false">IF(A533="","",IF(VLOOKUP(A533,データ,7,0)=0,"",VLOOKUP(VLOOKUP(A533,データ,7,0),品名,2)))</f>
        <v/>
      </c>
      <c r="H533" s="65" t="str">
        <f aca="false">IF(A533="",0,VLOOKUP(A533,データ,8,0))</f>
        <v/>
      </c>
      <c r="I533" s="65" t="str">
        <f aca="false">IF(A533="",0,VLOOKUP(A533,データ,9,0))</f>
        <v/>
      </c>
      <c r="J533" s="65" t="str">
        <f aca="false">H533*I533</f>
        <v/>
      </c>
      <c r="K533" s="48"/>
      <c r="L533" s="66"/>
    </row>
    <row r="534" customFormat="false" ht="13.5" hidden="false" customHeight="true" outlineLevel="0" collapsed="false">
      <c r="B534" s="67"/>
      <c r="C534" s="68"/>
      <c r="D534" s="69"/>
      <c r="E534" s="20" t="str">
        <f aca="false">IF(B532="","",VLOOKUP($A532,データ,2,0))</f>
        <v/>
      </c>
      <c r="F534" s="63" t="n">
        <f aca="false">IF(C532="","",VLOOKUP($A532,データ,2,0))</f>
        <v>1</v>
      </c>
      <c r="G534" s="64" t="str">
        <f aca="false">IF(A533="","",IF(VLOOKUP(A533,データ,10,0)=0,"",VLOOKUP(VLOOKUP(A533,データ,10,0),品名,2)))</f>
        <v/>
      </c>
      <c r="H534" s="70" t="str">
        <f aca="false">IF(A533="",0,VLOOKUP(A533,データ,11,0))</f>
        <v/>
      </c>
      <c r="I534" s="70" t="str">
        <f aca="false">IF(A533="",0,VLOOKUP(A533,データ,12,0))</f>
        <v/>
      </c>
      <c r="J534" s="70" t="str">
        <f aca="false">H534*I534</f>
        <v/>
      </c>
      <c r="K534" s="48"/>
      <c r="L534" s="66"/>
    </row>
    <row r="535" customFormat="false" ht="13.5" hidden="false" customHeight="true" outlineLevel="0" collapsed="false">
      <c r="B535" s="67"/>
      <c r="C535" s="68" t="str">
        <f aca="false">IF($B533="","",VLOOKUP($A533,データ,3,0))</f>
        <v/>
      </c>
      <c r="D535" s="69" t="str">
        <f aca="false">IF($B533="","",VLOOKUP($A533,データ,4,0))</f>
        <v/>
      </c>
      <c r="E535" s="20" t="str">
        <f aca="false">IF(B533="","",VLOOKUP($A533,データ,2,0))</f>
        <v/>
      </c>
      <c r="F535" s="63" t="str">
        <f aca="false">IF(C533="","",VLOOKUP($A533,データ,2,0))</f>
        <v/>
      </c>
      <c r="G535" s="64" t="str">
        <f aca="false">IF(A533="","",IF(VLOOKUP(A533,データ,13,0)=0,"",VLOOKUP(VLOOKUP(A533,データ,13,0),品名,2)))</f>
        <v/>
      </c>
      <c r="H535" s="70" t="str">
        <f aca="false">IF(A533="",0,VLOOKUP(A533,データ,14,0))</f>
        <v/>
      </c>
      <c r="I535" s="70" t="str">
        <f aca="false">IF(A533="",0,VLOOKUP(A533,データ,15,0))</f>
        <v/>
      </c>
      <c r="J535" s="70" t="str">
        <f aca="false">H535*I535</f>
        <v/>
      </c>
      <c r="K535" s="48"/>
      <c r="L535" s="66"/>
    </row>
    <row r="536" customFormat="false" ht="13.5" hidden="false" customHeight="true" outlineLevel="0" collapsed="false">
      <c r="B536" s="67"/>
      <c r="C536" s="68"/>
      <c r="D536" s="69"/>
      <c r="E536" s="20" t="str">
        <f aca="false">IF(B534="","",VLOOKUP($A534,データ,2,0))</f>
        <v/>
      </c>
      <c r="F536" s="63" t="str">
        <f aca="false">IF(C534="","",VLOOKUP($A534,データ,2,0))</f>
        <v/>
      </c>
      <c r="G536" s="64" t="str">
        <f aca="false">IF(A533="","",IF(VLOOKUP(A533,データ,16,0)=0,"",VLOOKUP(VLOOKUP(A533,データ,16,0),品名,2)))</f>
        <v/>
      </c>
      <c r="H536" s="70" t="str">
        <f aca="false">IF(A533="",0,VLOOKUP(A533,データ,17,0))</f>
        <v/>
      </c>
      <c r="I536" s="70" t="str">
        <f aca="false">IF(A533="",0,VLOOKUP(A533,データ,18,0))</f>
        <v/>
      </c>
      <c r="J536" s="70" t="str">
        <f aca="false">H536*I536</f>
        <v/>
      </c>
      <c r="K536" s="48"/>
      <c r="L536" s="66"/>
    </row>
    <row r="537" customFormat="false" ht="13.5" hidden="false" customHeight="true" outlineLevel="0" collapsed="false">
      <c r="B537" s="67"/>
      <c r="C537" s="68"/>
      <c r="D537" s="69"/>
      <c r="E537" s="20" t="str">
        <f aca="false">IF(B535="","",VLOOKUP($A535,データ,2,0))</f>
        <v/>
      </c>
      <c r="F537" s="63" t="str">
        <f aca="false">IF(C535="","",VLOOKUP($A535,データ,2,0))</f>
        <v/>
      </c>
      <c r="G537" s="64" t="str">
        <f aca="false">IF(A533="","",IF(VLOOKUP(A533,データ,19,0)=0,"",VLOOKUP(VLOOKUP(A533,データ,19,0),品名,2)))</f>
        <v/>
      </c>
      <c r="H537" s="71" t="str">
        <f aca="false">IF(A533="",0,VLOOKUP(A533,データ,20,0))</f>
        <v/>
      </c>
      <c r="I537" s="72" t="str">
        <f aca="false">IF(A533="",0,VLOOKUP(A533,データ,21,0))</f>
        <v/>
      </c>
      <c r="J537" s="72" t="str">
        <f aca="false">H537*I537</f>
        <v/>
      </c>
      <c r="K537" s="48"/>
      <c r="L537" s="66"/>
    </row>
    <row r="538" customFormat="false" ht="13.5" hidden="false" customHeight="true" outlineLevel="0" collapsed="false">
      <c r="B538" s="67" t="str">
        <f aca="false">IF(I538&gt;=1,"k","")</f>
        <v>k</v>
      </c>
      <c r="C538" s="27"/>
      <c r="D538" s="73"/>
      <c r="E538" s="20" t="str">
        <f aca="false">IF(B536="","",VLOOKUP($A536,データ,2,0))</f>
        <v/>
      </c>
      <c r="F538" s="63" t="str">
        <f aca="false">IF(C536="","",VLOOKUP($A536,データ,2,0))</f>
        <v/>
      </c>
      <c r="G538" s="5" t="s">
        <v>38</v>
      </c>
      <c r="H538" s="5"/>
      <c r="I538" s="46" t="str">
        <f aca="false">SUM(I533:I537)</f>
        <v/>
      </c>
      <c r="J538" s="46" t="str">
        <f aca="false">SUM(J533:J537)</f>
        <v/>
      </c>
      <c r="K538" s="46" t="str">
        <f aca="false">IF(J538&lt;5000,J538,5000)</f>
        <v/>
      </c>
      <c r="L538" s="47" t="n">
        <f aca="false">+J538-K538</f>
        <v>0</v>
      </c>
    </row>
    <row r="539" customFormat="false" ht="13.5" hidden="false" customHeight="true" outlineLevel="0" collapsed="false">
      <c r="A539" s="1" t="str">
        <f aca="false">IF(B539&gt;=1,SMALL(順,B539),"")</f>
        <v/>
      </c>
      <c r="C539" s="77" t="s">
        <v>37</v>
      </c>
      <c r="D539" s="77"/>
      <c r="E539" s="77"/>
      <c r="F539" s="77"/>
      <c r="G539" s="77"/>
      <c r="H539" s="77"/>
      <c r="I539" s="77"/>
      <c r="J539" s="77"/>
      <c r="K539" s="75" t="n">
        <f aca="true">IF(K538&lt;1,"",SUMIF($B$8:INDIRECT("b"&amp;ROW()),"=k",$K$8:$K$707))</f>
        <v>0</v>
      </c>
      <c r="L539" s="76"/>
    </row>
    <row r="540" customFormat="false" ht="13.5" hidden="false" customHeight="true" outlineLevel="0" collapsed="false">
      <c r="A540" s="61" t="str">
        <f aca="false">IF(B540="","",SMALL(順,B540))</f>
        <v/>
      </c>
      <c r="B540" s="1" t="str">
        <f aca="false">IF(B533="","",IF(B533+1&gt;入力用!$W$8,"",B533+1))</f>
        <v/>
      </c>
      <c r="C540" s="23" t="str">
        <f aca="false">B540</f>
        <v/>
      </c>
      <c r="D540" s="62"/>
      <c r="E540" s="20" t="str">
        <f aca="false">IF($B540="","",VLOOKUP($A540,データ,5,0))</f>
        <v/>
      </c>
      <c r="F540" s="63" t="str">
        <f aca="false">IF($B540="","",VLOOKUP($A540,データ,6,0))</f>
        <v/>
      </c>
      <c r="G540" s="64" t="str">
        <f aca="false">IF(A540="","",IF(VLOOKUP(A540,データ,7,0)=0,"",VLOOKUP(VLOOKUP(A540,データ,7,0),品名,2)))</f>
        <v/>
      </c>
      <c r="H540" s="65" t="str">
        <f aca="false">IF(A540="",0,VLOOKUP(A540,データ,8,0))</f>
        <v/>
      </c>
      <c r="I540" s="65" t="str">
        <f aca="false">IF(A540="",0,VLOOKUP(A540,データ,9,0))</f>
        <v/>
      </c>
      <c r="J540" s="65" t="str">
        <f aca="false">H540*I540</f>
        <v/>
      </c>
      <c r="K540" s="48"/>
      <c r="L540" s="66"/>
    </row>
    <row r="541" customFormat="false" ht="13.5" hidden="false" customHeight="true" outlineLevel="0" collapsed="false">
      <c r="B541" s="67"/>
      <c r="C541" s="68"/>
      <c r="D541" s="69"/>
      <c r="E541" s="20" t="str">
        <f aca="false">IF(B539="","",VLOOKUP($A539,データ,2,0))</f>
        <v/>
      </c>
      <c r="F541" s="63" t="n">
        <f aca="false">IF(C539="","",VLOOKUP($A539,データ,2,0))</f>
        <v>1</v>
      </c>
      <c r="G541" s="64" t="str">
        <f aca="false">IF(A540="","",IF(VLOOKUP(A540,データ,10,0)=0,"",VLOOKUP(VLOOKUP(A540,データ,10,0),品名,2)))</f>
        <v/>
      </c>
      <c r="H541" s="70" t="str">
        <f aca="false">IF(A540="",0,VLOOKUP(A540,データ,11,0))</f>
        <v/>
      </c>
      <c r="I541" s="70" t="str">
        <f aca="false">IF(A540="",0,VLOOKUP(A540,データ,12,0))</f>
        <v/>
      </c>
      <c r="J541" s="70" t="str">
        <f aca="false">H541*I541</f>
        <v/>
      </c>
      <c r="K541" s="48"/>
      <c r="L541" s="66"/>
    </row>
    <row r="542" customFormat="false" ht="13.5" hidden="false" customHeight="true" outlineLevel="0" collapsed="false">
      <c r="B542" s="67"/>
      <c r="C542" s="68" t="str">
        <f aca="false">IF($B540="","",VLOOKUP($A540,データ,3,0))</f>
        <v/>
      </c>
      <c r="D542" s="69" t="str">
        <f aca="false">IF($B540="","",VLOOKUP($A540,データ,4,0))</f>
        <v/>
      </c>
      <c r="E542" s="20" t="str">
        <f aca="false">IF(B540="","",VLOOKUP($A540,データ,2,0))</f>
        <v/>
      </c>
      <c r="F542" s="63" t="str">
        <f aca="false">IF(C540="","",VLOOKUP($A540,データ,2,0))</f>
        <v/>
      </c>
      <c r="G542" s="64" t="str">
        <f aca="false">IF(A540="","",IF(VLOOKUP(A540,データ,13,0)=0,"",VLOOKUP(VLOOKUP(A540,データ,13,0),品名,2)))</f>
        <v/>
      </c>
      <c r="H542" s="70" t="str">
        <f aca="false">IF(A540="",0,VLOOKUP(A540,データ,14,0))</f>
        <v/>
      </c>
      <c r="I542" s="70" t="str">
        <f aca="false">IF(A540="",0,VLOOKUP(A540,データ,15,0))</f>
        <v/>
      </c>
      <c r="J542" s="70" t="str">
        <f aca="false">H542*I542</f>
        <v/>
      </c>
      <c r="K542" s="48"/>
      <c r="L542" s="66"/>
    </row>
    <row r="543" customFormat="false" ht="13.5" hidden="false" customHeight="true" outlineLevel="0" collapsed="false">
      <c r="B543" s="67"/>
      <c r="C543" s="68"/>
      <c r="D543" s="69"/>
      <c r="E543" s="20" t="str">
        <f aca="false">IF(B541="","",VLOOKUP($A541,データ,2,0))</f>
        <v/>
      </c>
      <c r="F543" s="63" t="str">
        <f aca="false">IF(C541="","",VLOOKUP($A541,データ,2,0))</f>
        <v/>
      </c>
      <c r="G543" s="64" t="str">
        <f aca="false">IF(A540="","",IF(VLOOKUP(A540,データ,16,0)=0,"",VLOOKUP(VLOOKUP(A540,データ,16,0),品名,2)))</f>
        <v/>
      </c>
      <c r="H543" s="70" t="str">
        <f aca="false">IF(A540="",0,VLOOKUP(A540,データ,17,0))</f>
        <v/>
      </c>
      <c r="I543" s="70" t="str">
        <f aca="false">IF(A540="",0,VLOOKUP(A540,データ,18,0))</f>
        <v/>
      </c>
      <c r="J543" s="70" t="str">
        <f aca="false">H543*I543</f>
        <v/>
      </c>
      <c r="K543" s="48"/>
      <c r="L543" s="66"/>
    </row>
    <row r="544" customFormat="false" ht="13.5" hidden="false" customHeight="true" outlineLevel="0" collapsed="false">
      <c r="B544" s="67"/>
      <c r="C544" s="68"/>
      <c r="D544" s="69"/>
      <c r="E544" s="20" t="str">
        <f aca="false">IF(B542="","",VLOOKUP($A542,データ,2,0))</f>
        <v/>
      </c>
      <c r="F544" s="63" t="str">
        <f aca="false">IF(C542="","",VLOOKUP($A542,データ,2,0))</f>
        <v/>
      </c>
      <c r="G544" s="64" t="str">
        <f aca="false">IF(A540="","",IF(VLOOKUP(A540,データ,19,0)=0,"",VLOOKUP(VLOOKUP(A540,データ,19,0),品名,2)))</f>
        <v/>
      </c>
      <c r="H544" s="71" t="str">
        <f aca="false">IF(A540="",0,VLOOKUP(A540,データ,20,0))</f>
        <v/>
      </c>
      <c r="I544" s="72" t="str">
        <f aca="false">IF(A540="",0,VLOOKUP(A540,データ,21,0))</f>
        <v/>
      </c>
      <c r="J544" s="72" t="str">
        <f aca="false">H544*I544</f>
        <v/>
      </c>
      <c r="K544" s="48"/>
      <c r="L544" s="66"/>
    </row>
    <row r="545" customFormat="false" ht="13.5" hidden="false" customHeight="true" outlineLevel="0" collapsed="false">
      <c r="B545" s="67" t="str">
        <f aca="false">IF(I545&gt;=1,"k","")</f>
        <v>k</v>
      </c>
      <c r="C545" s="27"/>
      <c r="D545" s="73"/>
      <c r="E545" s="20" t="str">
        <f aca="false">IF(B543="","",VLOOKUP($A543,データ,2,0))</f>
        <v/>
      </c>
      <c r="F545" s="63" t="str">
        <f aca="false">IF(C543="","",VLOOKUP($A543,データ,2,0))</f>
        <v/>
      </c>
      <c r="G545" s="5" t="s">
        <v>38</v>
      </c>
      <c r="H545" s="5"/>
      <c r="I545" s="46" t="str">
        <f aca="false">SUM(I540:I544)</f>
        <v/>
      </c>
      <c r="J545" s="46" t="str">
        <f aca="false">SUM(J540:J544)</f>
        <v/>
      </c>
      <c r="K545" s="46" t="str">
        <f aca="false">IF(J545&lt;5000,J545,5000)</f>
        <v/>
      </c>
      <c r="L545" s="47" t="n">
        <f aca="false">+J545-K545</f>
        <v>0</v>
      </c>
    </row>
    <row r="546" customFormat="false" ht="13.5" hidden="false" customHeight="true" outlineLevel="0" collapsed="false">
      <c r="A546" s="1" t="str">
        <f aca="false">IF(B546&gt;=1,SMALL(順,B546),"")</f>
        <v/>
      </c>
      <c r="C546" s="77" t="s">
        <v>37</v>
      </c>
      <c r="D546" s="77"/>
      <c r="E546" s="77"/>
      <c r="F546" s="77"/>
      <c r="G546" s="77"/>
      <c r="H546" s="77"/>
      <c r="I546" s="77"/>
      <c r="J546" s="77"/>
      <c r="K546" s="75" t="n">
        <f aca="true">IF(K545&lt;1,"",SUMIF($B$8:INDIRECT("b"&amp;ROW()),"=k",$K$8:$K$707))</f>
        <v>0</v>
      </c>
      <c r="L546" s="76"/>
    </row>
    <row r="547" customFormat="false" ht="13.5" hidden="false" customHeight="true" outlineLevel="0" collapsed="false">
      <c r="A547" s="61" t="str">
        <f aca="false">IF(B547="","",SMALL(順,B547))</f>
        <v/>
      </c>
      <c r="B547" s="1" t="str">
        <f aca="false">IF(B540="","",IF(B540+1&gt;入力用!$W$8,"",B540+1))</f>
        <v/>
      </c>
      <c r="C547" s="23" t="str">
        <f aca="false">B547</f>
        <v/>
      </c>
      <c r="D547" s="62"/>
      <c r="E547" s="20" t="str">
        <f aca="false">IF($B547="","",VLOOKUP($A547,データ,5,0))</f>
        <v/>
      </c>
      <c r="F547" s="63" t="str">
        <f aca="false">IF($B547="","",VLOOKUP($A547,データ,6,0))</f>
        <v/>
      </c>
      <c r="G547" s="64" t="str">
        <f aca="false">IF(A547="","",IF(VLOOKUP(A547,データ,7,0)=0,"",VLOOKUP(VLOOKUP(A547,データ,7,0),品名,2)))</f>
        <v/>
      </c>
      <c r="H547" s="65" t="str">
        <f aca="false">IF(A547="",0,VLOOKUP(A547,データ,8,0))</f>
        <v/>
      </c>
      <c r="I547" s="65" t="str">
        <f aca="false">IF(A547="",0,VLOOKUP(A547,データ,9,0))</f>
        <v/>
      </c>
      <c r="J547" s="65" t="str">
        <f aca="false">H547*I547</f>
        <v/>
      </c>
      <c r="K547" s="48"/>
      <c r="L547" s="66"/>
    </row>
    <row r="548" customFormat="false" ht="13.5" hidden="false" customHeight="true" outlineLevel="0" collapsed="false">
      <c r="B548" s="67"/>
      <c r="C548" s="68"/>
      <c r="D548" s="69"/>
      <c r="E548" s="20" t="str">
        <f aca="false">IF(B546="","",VLOOKUP($A546,データ,2,0))</f>
        <v/>
      </c>
      <c r="F548" s="63" t="n">
        <f aca="false">IF(C546="","",VLOOKUP($A546,データ,2,0))</f>
        <v>1</v>
      </c>
      <c r="G548" s="64" t="str">
        <f aca="false">IF(A547="","",IF(VLOOKUP(A547,データ,10,0)=0,"",VLOOKUP(VLOOKUP(A547,データ,10,0),品名,2)))</f>
        <v/>
      </c>
      <c r="H548" s="70" t="str">
        <f aca="false">IF(A547="",0,VLOOKUP(A547,データ,11,0))</f>
        <v/>
      </c>
      <c r="I548" s="70" t="str">
        <f aca="false">IF(A547="",0,VLOOKUP(A547,データ,12,0))</f>
        <v/>
      </c>
      <c r="J548" s="70" t="str">
        <f aca="false">H548*I548</f>
        <v/>
      </c>
      <c r="K548" s="48"/>
      <c r="L548" s="66"/>
    </row>
    <row r="549" customFormat="false" ht="13.5" hidden="false" customHeight="true" outlineLevel="0" collapsed="false">
      <c r="B549" s="67"/>
      <c r="C549" s="68" t="str">
        <f aca="false">IF($B547="","",VLOOKUP($A547,データ,3,0))</f>
        <v/>
      </c>
      <c r="D549" s="69" t="str">
        <f aca="false">IF($B547="","",VLOOKUP($A547,データ,4,0))</f>
        <v/>
      </c>
      <c r="E549" s="20" t="str">
        <f aca="false">IF(B547="","",VLOOKUP($A547,データ,2,0))</f>
        <v/>
      </c>
      <c r="F549" s="63" t="str">
        <f aca="false">IF(C547="","",VLOOKUP($A547,データ,2,0))</f>
        <v/>
      </c>
      <c r="G549" s="64" t="str">
        <f aca="false">IF(A547="","",IF(VLOOKUP(A547,データ,13,0)=0,"",VLOOKUP(VLOOKUP(A547,データ,13,0),品名,2)))</f>
        <v/>
      </c>
      <c r="H549" s="70" t="str">
        <f aca="false">IF(A547="",0,VLOOKUP(A547,データ,14,0))</f>
        <v/>
      </c>
      <c r="I549" s="70" t="str">
        <f aca="false">IF(A547="",0,VLOOKUP(A547,データ,15,0))</f>
        <v/>
      </c>
      <c r="J549" s="70" t="str">
        <f aca="false">H549*I549</f>
        <v/>
      </c>
      <c r="K549" s="48"/>
      <c r="L549" s="66"/>
    </row>
    <row r="550" customFormat="false" ht="13.5" hidden="false" customHeight="true" outlineLevel="0" collapsed="false">
      <c r="B550" s="67"/>
      <c r="C550" s="68"/>
      <c r="D550" s="69"/>
      <c r="E550" s="20" t="str">
        <f aca="false">IF(B548="","",VLOOKUP($A548,データ,2,0))</f>
        <v/>
      </c>
      <c r="F550" s="63" t="str">
        <f aca="false">IF(C548="","",VLOOKUP($A548,データ,2,0))</f>
        <v/>
      </c>
      <c r="G550" s="64" t="str">
        <f aca="false">IF(A547="","",IF(VLOOKUP(A547,データ,16,0)=0,"",VLOOKUP(VLOOKUP(A547,データ,16,0),品名,2)))</f>
        <v/>
      </c>
      <c r="H550" s="70" t="str">
        <f aca="false">IF(A547="",0,VLOOKUP(A547,データ,17,0))</f>
        <v/>
      </c>
      <c r="I550" s="70" t="str">
        <f aca="false">IF(A547="",0,VLOOKUP(A547,データ,18,0))</f>
        <v/>
      </c>
      <c r="J550" s="70" t="str">
        <f aca="false">H550*I550</f>
        <v/>
      </c>
      <c r="K550" s="48"/>
      <c r="L550" s="66"/>
    </row>
    <row r="551" customFormat="false" ht="13.5" hidden="false" customHeight="true" outlineLevel="0" collapsed="false">
      <c r="B551" s="67"/>
      <c r="C551" s="68"/>
      <c r="D551" s="69"/>
      <c r="E551" s="20" t="str">
        <f aca="false">IF(B549="","",VLOOKUP($A549,データ,2,0))</f>
        <v/>
      </c>
      <c r="F551" s="63" t="str">
        <f aca="false">IF(C549="","",VLOOKUP($A549,データ,2,0))</f>
        <v/>
      </c>
      <c r="G551" s="64" t="str">
        <f aca="false">IF(A547="","",IF(VLOOKUP(A547,データ,19,0)=0,"",VLOOKUP(VLOOKUP(A547,データ,19,0),品名,2)))</f>
        <v/>
      </c>
      <c r="H551" s="71" t="str">
        <f aca="false">IF(A547="",0,VLOOKUP(A547,データ,20,0))</f>
        <v/>
      </c>
      <c r="I551" s="72" t="str">
        <f aca="false">IF(A547="",0,VLOOKUP(A547,データ,21,0))</f>
        <v/>
      </c>
      <c r="J551" s="72" t="str">
        <f aca="false">H551*I551</f>
        <v/>
      </c>
      <c r="K551" s="48"/>
      <c r="L551" s="66"/>
    </row>
    <row r="552" customFormat="false" ht="13.5" hidden="false" customHeight="true" outlineLevel="0" collapsed="false">
      <c r="B552" s="67" t="str">
        <f aca="false">IF(I552&gt;=1,"k","")</f>
        <v>k</v>
      </c>
      <c r="C552" s="27"/>
      <c r="D552" s="73"/>
      <c r="E552" s="20" t="str">
        <f aca="false">IF(B550="","",VLOOKUP($A550,データ,2,0))</f>
        <v/>
      </c>
      <c r="F552" s="63" t="str">
        <f aca="false">IF(C550="","",VLOOKUP($A550,データ,2,0))</f>
        <v/>
      </c>
      <c r="G552" s="5" t="s">
        <v>38</v>
      </c>
      <c r="H552" s="5"/>
      <c r="I552" s="46" t="str">
        <f aca="false">SUM(I547:I551)</f>
        <v/>
      </c>
      <c r="J552" s="46" t="str">
        <f aca="false">SUM(J547:J551)</f>
        <v/>
      </c>
      <c r="K552" s="46" t="str">
        <f aca="false">IF(J552&lt;5000,J552,5000)</f>
        <v/>
      </c>
      <c r="L552" s="47" t="n">
        <f aca="false">+J552-K552</f>
        <v>0</v>
      </c>
    </row>
    <row r="553" customFormat="false" ht="13.5" hidden="false" customHeight="true" outlineLevel="0" collapsed="false">
      <c r="A553" s="1" t="str">
        <f aca="false">IF(B553&gt;=1,SMALL(順,B553),"")</f>
        <v/>
      </c>
      <c r="C553" s="77" t="s">
        <v>37</v>
      </c>
      <c r="D553" s="77"/>
      <c r="E553" s="77"/>
      <c r="F553" s="77"/>
      <c r="G553" s="77"/>
      <c r="H553" s="77"/>
      <c r="I553" s="77"/>
      <c r="J553" s="77"/>
      <c r="K553" s="75" t="n">
        <f aca="true">IF(K552&lt;1,"",SUMIF($B$8:INDIRECT("b"&amp;ROW()),"=k",$K$8:$K$707))</f>
        <v>0</v>
      </c>
      <c r="L553" s="76"/>
    </row>
    <row r="554" customFormat="false" ht="13.5" hidden="false" customHeight="true" outlineLevel="0" collapsed="false">
      <c r="A554" s="61" t="str">
        <f aca="false">IF(B554="","",SMALL(順,B554))</f>
        <v/>
      </c>
      <c r="B554" s="1" t="str">
        <f aca="false">IF(B547="","",IF(B547+1&gt;入力用!$W$8,"",B547+1))</f>
        <v/>
      </c>
      <c r="C554" s="23" t="str">
        <f aca="false">B554</f>
        <v/>
      </c>
      <c r="D554" s="62"/>
      <c r="E554" s="20" t="str">
        <f aca="false">IF($B554="","",VLOOKUP($A554,データ,5,0))</f>
        <v/>
      </c>
      <c r="F554" s="63" t="str">
        <f aca="false">IF($B554="","",VLOOKUP($A554,データ,6,0))</f>
        <v/>
      </c>
      <c r="G554" s="64" t="str">
        <f aca="false">IF(A554="","",IF(VLOOKUP(A554,データ,7,0)=0,"",VLOOKUP(VLOOKUP(A554,データ,7,0),品名,2)))</f>
        <v/>
      </c>
      <c r="H554" s="65" t="str">
        <f aca="false">IF(A554="",0,VLOOKUP(A554,データ,8,0))</f>
        <v/>
      </c>
      <c r="I554" s="65" t="str">
        <f aca="false">IF(A554="",0,VLOOKUP(A554,データ,9,0))</f>
        <v/>
      </c>
      <c r="J554" s="65" t="str">
        <f aca="false">H554*I554</f>
        <v/>
      </c>
      <c r="K554" s="48"/>
      <c r="L554" s="66"/>
    </row>
    <row r="555" customFormat="false" ht="13.5" hidden="false" customHeight="true" outlineLevel="0" collapsed="false">
      <c r="B555" s="67"/>
      <c r="C555" s="68"/>
      <c r="D555" s="69"/>
      <c r="E555" s="20" t="str">
        <f aca="false">IF(B553="","",VLOOKUP($A553,データ,2,0))</f>
        <v/>
      </c>
      <c r="F555" s="63" t="n">
        <f aca="false">IF(C553="","",VLOOKUP($A553,データ,2,0))</f>
        <v>1</v>
      </c>
      <c r="G555" s="64" t="str">
        <f aca="false">IF(A554="","",IF(VLOOKUP(A554,データ,10,0)=0,"",VLOOKUP(VLOOKUP(A554,データ,10,0),品名,2)))</f>
        <v/>
      </c>
      <c r="H555" s="70" t="str">
        <f aca="false">IF(A554="",0,VLOOKUP(A554,データ,11,0))</f>
        <v/>
      </c>
      <c r="I555" s="70" t="str">
        <f aca="false">IF(A554="",0,VLOOKUP(A554,データ,12,0))</f>
        <v/>
      </c>
      <c r="J555" s="70" t="str">
        <f aca="false">H555*I555</f>
        <v/>
      </c>
      <c r="K555" s="48"/>
      <c r="L555" s="66"/>
    </row>
    <row r="556" customFormat="false" ht="13.5" hidden="false" customHeight="true" outlineLevel="0" collapsed="false">
      <c r="B556" s="67"/>
      <c r="C556" s="68" t="str">
        <f aca="false">IF($B554="","",VLOOKUP($A554,データ,3,0))</f>
        <v/>
      </c>
      <c r="D556" s="69" t="str">
        <f aca="false">IF($B554="","",VLOOKUP($A554,データ,4,0))</f>
        <v/>
      </c>
      <c r="E556" s="20" t="str">
        <f aca="false">IF(B554="","",VLOOKUP($A554,データ,2,0))</f>
        <v/>
      </c>
      <c r="F556" s="63" t="str">
        <f aca="false">IF(C554="","",VLOOKUP($A554,データ,2,0))</f>
        <v/>
      </c>
      <c r="G556" s="64" t="str">
        <f aca="false">IF(A554="","",IF(VLOOKUP(A554,データ,13,0)=0,"",VLOOKUP(VLOOKUP(A554,データ,13,0),品名,2)))</f>
        <v/>
      </c>
      <c r="H556" s="70" t="str">
        <f aca="false">IF(A554="",0,VLOOKUP(A554,データ,14,0))</f>
        <v/>
      </c>
      <c r="I556" s="70" t="str">
        <f aca="false">IF(A554="",0,VLOOKUP(A554,データ,15,0))</f>
        <v/>
      </c>
      <c r="J556" s="70" t="str">
        <f aca="false">H556*I556</f>
        <v/>
      </c>
      <c r="K556" s="48"/>
      <c r="L556" s="66"/>
    </row>
    <row r="557" customFormat="false" ht="13.5" hidden="false" customHeight="true" outlineLevel="0" collapsed="false">
      <c r="B557" s="67"/>
      <c r="C557" s="68"/>
      <c r="D557" s="69"/>
      <c r="E557" s="20" t="str">
        <f aca="false">IF(B555="","",VLOOKUP($A555,データ,2,0))</f>
        <v/>
      </c>
      <c r="F557" s="63" t="str">
        <f aca="false">IF(C555="","",VLOOKUP($A555,データ,2,0))</f>
        <v/>
      </c>
      <c r="G557" s="64" t="str">
        <f aca="false">IF(A554="","",IF(VLOOKUP(A554,データ,16,0)=0,"",VLOOKUP(VLOOKUP(A554,データ,16,0),品名,2)))</f>
        <v/>
      </c>
      <c r="H557" s="70" t="str">
        <f aca="false">IF(A554="",0,VLOOKUP(A554,データ,17,0))</f>
        <v/>
      </c>
      <c r="I557" s="70" t="str">
        <f aca="false">IF(A554="",0,VLOOKUP(A554,データ,18,0))</f>
        <v/>
      </c>
      <c r="J557" s="70" t="str">
        <f aca="false">H557*I557</f>
        <v/>
      </c>
      <c r="K557" s="48"/>
      <c r="L557" s="66"/>
    </row>
    <row r="558" customFormat="false" ht="13.5" hidden="false" customHeight="true" outlineLevel="0" collapsed="false">
      <c r="B558" s="67"/>
      <c r="C558" s="68"/>
      <c r="D558" s="69"/>
      <c r="E558" s="20" t="str">
        <f aca="false">IF(B556="","",VLOOKUP($A556,データ,2,0))</f>
        <v/>
      </c>
      <c r="F558" s="63" t="str">
        <f aca="false">IF(C556="","",VLOOKUP($A556,データ,2,0))</f>
        <v/>
      </c>
      <c r="G558" s="64" t="str">
        <f aca="false">IF(A554="","",IF(VLOOKUP(A554,データ,19,0)=0,"",VLOOKUP(VLOOKUP(A554,データ,19,0),品名,2)))</f>
        <v/>
      </c>
      <c r="H558" s="71" t="str">
        <f aca="false">IF(A554="",0,VLOOKUP(A554,データ,20,0))</f>
        <v/>
      </c>
      <c r="I558" s="72" t="str">
        <f aca="false">IF(A554="",0,VLOOKUP(A554,データ,21,0))</f>
        <v/>
      </c>
      <c r="J558" s="72" t="str">
        <f aca="false">H558*I558</f>
        <v/>
      </c>
      <c r="K558" s="48"/>
      <c r="L558" s="66"/>
    </row>
    <row r="559" customFormat="false" ht="13.5" hidden="false" customHeight="true" outlineLevel="0" collapsed="false">
      <c r="B559" s="67" t="str">
        <f aca="false">IF(I559&gt;=1,"k","")</f>
        <v>k</v>
      </c>
      <c r="C559" s="27"/>
      <c r="D559" s="73"/>
      <c r="E559" s="20" t="str">
        <f aca="false">IF(B557="","",VLOOKUP($A557,データ,2,0))</f>
        <v/>
      </c>
      <c r="F559" s="63" t="str">
        <f aca="false">IF(C557="","",VLOOKUP($A557,データ,2,0))</f>
        <v/>
      </c>
      <c r="G559" s="5" t="s">
        <v>38</v>
      </c>
      <c r="H559" s="5"/>
      <c r="I559" s="46" t="str">
        <f aca="false">SUM(I554:I558)</f>
        <v/>
      </c>
      <c r="J559" s="46" t="str">
        <f aca="false">SUM(J554:J558)</f>
        <v/>
      </c>
      <c r="K559" s="46" t="str">
        <f aca="false">IF(J559&lt;5000,J559,5000)</f>
        <v/>
      </c>
      <c r="L559" s="47" t="n">
        <f aca="false">+J559-K559</f>
        <v>0</v>
      </c>
    </row>
    <row r="560" customFormat="false" ht="13.5" hidden="false" customHeight="true" outlineLevel="0" collapsed="false">
      <c r="A560" s="1" t="str">
        <f aca="false">IF(B560&gt;=1,SMALL(順,B560),"")</f>
        <v/>
      </c>
      <c r="C560" s="77" t="s">
        <v>37</v>
      </c>
      <c r="D560" s="77"/>
      <c r="E560" s="77"/>
      <c r="F560" s="77"/>
      <c r="G560" s="77"/>
      <c r="H560" s="77"/>
      <c r="I560" s="77"/>
      <c r="J560" s="77"/>
      <c r="K560" s="75" t="n">
        <f aca="true">IF(K559&lt;1,"",SUMIF($B$8:INDIRECT("b"&amp;ROW()),"=k",$K$8:$K$707))</f>
        <v>0</v>
      </c>
      <c r="L560" s="76"/>
    </row>
    <row r="561" customFormat="false" ht="13.5" hidden="false" customHeight="true" outlineLevel="0" collapsed="false">
      <c r="A561" s="61" t="str">
        <f aca="false">IF(B561="","",SMALL(順,B561))</f>
        <v/>
      </c>
      <c r="B561" s="1" t="str">
        <f aca="false">IF(B554="","",IF(B554+1&gt;入力用!$W$8,"",B554+1))</f>
        <v/>
      </c>
      <c r="C561" s="23" t="str">
        <f aca="false">B561</f>
        <v/>
      </c>
      <c r="D561" s="62"/>
      <c r="E561" s="20" t="str">
        <f aca="false">IF($B561="","",VLOOKUP($A561,データ,5,0))</f>
        <v/>
      </c>
      <c r="F561" s="63" t="str">
        <f aca="false">IF($B561="","",VLOOKUP($A561,データ,6,0))</f>
        <v/>
      </c>
      <c r="G561" s="64" t="str">
        <f aca="false">IF(A561="","",IF(VLOOKUP(A561,データ,7,0)=0,"",VLOOKUP(VLOOKUP(A561,データ,7,0),品名,2)))</f>
        <v/>
      </c>
      <c r="H561" s="65" t="str">
        <f aca="false">IF(A561="",0,VLOOKUP(A561,データ,8,0))</f>
        <v/>
      </c>
      <c r="I561" s="65" t="str">
        <f aca="false">IF(A561="",0,VLOOKUP(A561,データ,9,0))</f>
        <v/>
      </c>
      <c r="J561" s="65" t="str">
        <f aca="false">H561*I561</f>
        <v/>
      </c>
      <c r="K561" s="48"/>
      <c r="L561" s="66"/>
    </row>
    <row r="562" customFormat="false" ht="13.5" hidden="false" customHeight="true" outlineLevel="0" collapsed="false">
      <c r="B562" s="67"/>
      <c r="C562" s="68"/>
      <c r="D562" s="69"/>
      <c r="E562" s="20" t="str">
        <f aca="false">IF(B560="","",VLOOKUP($A560,データ,2,0))</f>
        <v/>
      </c>
      <c r="F562" s="63" t="n">
        <f aca="false">IF(C560="","",VLOOKUP($A560,データ,2,0))</f>
        <v>1</v>
      </c>
      <c r="G562" s="64" t="str">
        <f aca="false">IF(A561="","",IF(VLOOKUP(A561,データ,10,0)=0,"",VLOOKUP(VLOOKUP(A561,データ,10,0),品名,2)))</f>
        <v/>
      </c>
      <c r="H562" s="70" t="str">
        <f aca="false">IF(A561="",0,VLOOKUP(A561,データ,11,0))</f>
        <v/>
      </c>
      <c r="I562" s="70" t="str">
        <f aca="false">IF(A561="",0,VLOOKUP(A561,データ,12,0))</f>
        <v/>
      </c>
      <c r="J562" s="70" t="str">
        <f aca="false">H562*I562</f>
        <v/>
      </c>
      <c r="K562" s="48"/>
      <c r="L562" s="66"/>
    </row>
    <row r="563" customFormat="false" ht="13.5" hidden="false" customHeight="true" outlineLevel="0" collapsed="false">
      <c r="B563" s="67"/>
      <c r="C563" s="68" t="str">
        <f aca="false">IF($B561="","",VLOOKUP($A561,データ,3,0))</f>
        <v/>
      </c>
      <c r="D563" s="69" t="str">
        <f aca="false">IF($B561="","",VLOOKUP($A561,データ,4,0))</f>
        <v/>
      </c>
      <c r="E563" s="20" t="str">
        <f aca="false">IF(B561="","",VLOOKUP($A561,データ,2,0))</f>
        <v/>
      </c>
      <c r="F563" s="63" t="str">
        <f aca="false">IF(C561="","",VLOOKUP($A561,データ,2,0))</f>
        <v/>
      </c>
      <c r="G563" s="64" t="str">
        <f aca="false">IF(A561="","",IF(VLOOKUP(A561,データ,13,0)=0,"",VLOOKUP(VLOOKUP(A561,データ,13,0),品名,2)))</f>
        <v/>
      </c>
      <c r="H563" s="70" t="str">
        <f aca="false">IF(A561="",0,VLOOKUP(A561,データ,14,0))</f>
        <v/>
      </c>
      <c r="I563" s="70" t="str">
        <f aca="false">IF(A561="",0,VLOOKUP(A561,データ,15,0))</f>
        <v/>
      </c>
      <c r="J563" s="70" t="str">
        <f aca="false">H563*I563</f>
        <v/>
      </c>
      <c r="K563" s="48"/>
      <c r="L563" s="66"/>
    </row>
    <row r="564" customFormat="false" ht="13.5" hidden="false" customHeight="true" outlineLevel="0" collapsed="false">
      <c r="B564" s="67"/>
      <c r="C564" s="68"/>
      <c r="D564" s="69"/>
      <c r="E564" s="20" t="str">
        <f aca="false">IF(B562="","",VLOOKUP($A562,データ,2,0))</f>
        <v/>
      </c>
      <c r="F564" s="63" t="str">
        <f aca="false">IF(C562="","",VLOOKUP($A562,データ,2,0))</f>
        <v/>
      </c>
      <c r="G564" s="64" t="str">
        <f aca="false">IF(A561="","",IF(VLOOKUP(A561,データ,16,0)=0,"",VLOOKUP(VLOOKUP(A561,データ,16,0),品名,2)))</f>
        <v/>
      </c>
      <c r="H564" s="70" t="str">
        <f aca="false">IF(A561="",0,VLOOKUP(A561,データ,17,0))</f>
        <v/>
      </c>
      <c r="I564" s="70" t="str">
        <f aca="false">IF(A561="",0,VLOOKUP(A561,データ,18,0))</f>
        <v/>
      </c>
      <c r="J564" s="70" t="str">
        <f aca="false">H564*I564</f>
        <v/>
      </c>
      <c r="K564" s="48"/>
      <c r="L564" s="66"/>
    </row>
    <row r="565" customFormat="false" ht="13.5" hidden="false" customHeight="true" outlineLevel="0" collapsed="false">
      <c r="B565" s="67"/>
      <c r="C565" s="68"/>
      <c r="D565" s="69"/>
      <c r="E565" s="20" t="str">
        <f aca="false">IF(B563="","",VLOOKUP($A563,データ,2,0))</f>
        <v/>
      </c>
      <c r="F565" s="63" t="str">
        <f aca="false">IF(C563="","",VLOOKUP($A563,データ,2,0))</f>
        <v/>
      </c>
      <c r="G565" s="64" t="str">
        <f aca="false">IF(A561="","",IF(VLOOKUP(A561,データ,19,0)=0,"",VLOOKUP(VLOOKUP(A561,データ,19,0),品名,2)))</f>
        <v/>
      </c>
      <c r="H565" s="71" t="str">
        <f aca="false">IF(A561="",0,VLOOKUP(A561,データ,20,0))</f>
        <v/>
      </c>
      <c r="I565" s="72" t="str">
        <f aca="false">IF(A561="",0,VLOOKUP(A561,データ,21,0))</f>
        <v/>
      </c>
      <c r="J565" s="72" t="str">
        <f aca="false">H565*I565</f>
        <v/>
      </c>
      <c r="K565" s="48"/>
      <c r="L565" s="66"/>
    </row>
    <row r="566" customFormat="false" ht="13.5" hidden="false" customHeight="true" outlineLevel="0" collapsed="false">
      <c r="B566" s="67" t="str">
        <f aca="false">IF(I566&gt;=1,"k","")</f>
        <v>k</v>
      </c>
      <c r="C566" s="27"/>
      <c r="D566" s="73"/>
      <c r="E566" s="20" t="str">
        <f aca="false">IF(B564="","",VLOOKUP($A564,データ,2,0))</f>
        <v/>
      </c>
      <c r="F566" s="63" t="str">
        <f aca="false">IF(C564="","",VLOOKUP($A564,データ,2,0))</f>
        <v/>
      </c>
      <c r="G566" s="5" t="s">
        <v>38</v>
      </c>
      <c r="H566" s="5"/>
      <c r="I566" s="46" t="str">
        <f aca="false">SUM(I561:I565)</f>
        <v/>
      </c>
      <c r="J566" s="46" t="str">
        <f aca="false">SUM(J561:J565)</f>
        <v/>
      </c>
      <c r="K566" s="46" t="str">
        <f aca="false">IF(J566&lt;5000,J566,5000)</f>
        <v/>
      </c>
      <c r="L566" s="47" t="n">
        <f aca="false">+J566-K566</f>
        <v>0</v>
      </c>
    </row>
    <row r="567" customFormat="false" ht="13.5" hidden="false" customHeight="true" outlineLevel="0" collapsed="false">
      <c r="A567" s="1" t="str">
        <f aca="false">IF(B567&gt;=1,SMALL(順,B567),"")</f>
        <v/>
      </c>
      <c r="C567" s="77" t="s">
        <v>37</v>
      </c>
      <c r="D567" s="77"/>
      <c r="E567" s="77"/>
      <c r="F567" s="77"/>
      <c r="G567" s="77"/>
      <c r="H567" s="77"/>
      <c r="I567" s="77"/>
      <c r="J567" s="77"/>
      <c r="K567" s="75" t="n">
        <f aca="true">IF(K566&lt;1,"",SUMIF($B$8:INDIRECT("b"&amp;ROW()),"=k",$K$8:$K$707))</f>
        <v>0</v>
      </c>
      <c r="L567" s="76"/>
    </row>
    <row r="568" customFormat="false" ht="13.5" hidden="false" customHeight="true" outlineLevel="0" collapsed="false">
      <c r="A568" s="61" t="str">
        <f aca="false">IF(B568="","",SMALL(順,B568))</f>
        <v/>
      </c>
      <c r="B568" s="1" t="str">
        <f aca="false">IF(B561="","",IF(B561+1&gt;入力用!$W$8,"",B561+1))</f>
        <v/>
      </c>
      <c r="C568" s="23" t="str">
        <f aca="false">B568</f>
        <v/>
      </c>
      <c r="D568" s="62"/>
      <c r="E568" s="20" t="str">
        <f aca="false">IF($B568="","",VLOOKUP($A568,データ,5,0))</f>
        <v/>
      </c>
      <c r="F568" s="63" t="str">
        <f aca="false">IF($B568="","",VLOOKUP($A568,データ,6,0))</f>
        <v/>
      </c>
      <c r="G568" s="64" t="str">
        <f aca="false">IF(A568="","",IF(VLOOKUP(A568,データ,7,0)=0,"",VLOOKUP(VLOOKUP(A568,データ,7,0),品名,2)))</f>
        <v/>
      </c>
      <c r="H568" s="65" t="str">
        <f aca="false">IF(A568="",0,VLOOKUP(A568,データ,8,0))</f>
        <v/>
      </c>
      <c r="I568" s="65" t="str">
        <f aca="false">IF(A568="",0,VLOOKUP(A568,データ,9,0))</f>
        <v/>
      </c>
      <c r="J568" s="65" t="str">
        <f aca="false">H568*I568</f>
        <v/>
      </c>
      <c r="K568" s="48"/>
      <c r="L568" s="66"/>
    </row>
    <row r="569" customFormat="false" ht="13.5" hidden="false" customHeight="true" outlineLevel="0" collapsed="false">
      <c r="B569" s="67"/>
      <c r="C569" s="68"/>
      <c r="D569" s="69"/>
      <c r="E569" s="20" t="str">
        <f aca="false">IF(B567="","",VLOOKUP($A567,データ,2,0))</f>
        <v/>
      </c>
      <c r="F569" s="63" t="n">
        <f aca="false">IF(C567="","",VLOOKUP($A567,データ,2,0))</f>
        <v>1</v>
      </c>
      <c r="G569" s="64" t="str">
        <f aca="false">IF(A568="","",IF(VLOOKUP(A568,データ,10,0)=0,"",VLOOKUP(VLOOKUP(A568,データ,10,0),品名,2)))</f>
        <v/>
      </c>
      <c r="H569" s="70" t="str">
        <f aca="false">IF(A568="",0,VLOOKUP(A568,データ,11,0))</f>
        <v/>
      </c>
      <c r="I569" s="70" t="str">
        <f aca="false">IF(A568="",0,VLOOKUP(A568,データ,12,0))</f>
        <v/>
      </c>
      <c r="J569" s="70" t="str">
        <f aca="false">H569*I569</f>
        <v/>
      </c>
      <c r="K569" s="48"/>
      <c r="L569" s="66"/>
    </row>
    <row r="570" customFormat="false" ht="13.5" hidden="false" customHeight="true" outlineLevel="0" collapsed="false">
      <c r="B570" s="67"/>
      <c r="C570" s="68" t="str">
        <f aca="false">IF($B568="","",VLOOKUP($A568,データ,3,0))</f>
        <v/>
      </c>
      <c r="D570" s="69" t="str">
        <f aca="false">IF($B568="","",VLOOKUP($A568,データ,4,0))</f>
        <v/>
      </c>
      <c r="E570" s="20" t="str">
        <f aca="false">IF(B568="","",VLOOKUP($A568,データ,2,0))</f>
        <v/>
      </c>
      <c r="F570" s="63" t="str">
        <f aca="false">IF(C568="","",VLOOKUP($A568,データ,2,0))</f>
        <v/>
      </c>
      <c r="G570" s="64" t="str">
        <f aca="false">IF(A568="","",IF(VLOOKUP(A568,データ,13,0)=0,"",VLOOKUP(VLOOKUP(A568,データ,13,0),品名,2)))</f>
        <v/>
      </c>
      <c r="H570" s="70" t="str">
        <f aca="false">IF(A568="",0,VLOOKUP(A568,データ,14,0))</f>
        <v/>
      </c>
      <c r="I570" s="70" t="str">
        <f aca="false">IF(A568="",0,VLOOKUP(A568,データ,15,0))</f>
        <v/>
      </c>
      <c r="J570" s="70" t="str">
        <f aca="false">H570*I570</f>
        <v/>
      </c>
      <c r="K570" s="48"/>
      <c r="L570" s="66"/>
    </row>
    <row r="571" customFormat="false" ht="13.5" hidden="false" customHeight="true" outlineLevel="0" collapsed="false">
      <c r="B571" s="67"/>
      <c r="C571" s="68"/>
      <c r="D571" s="69"/>
      <c r="E571" s="20" t="str">
        <f aca="false">IF(B569="","",VLOOKUP($A569,データ,2,0))</f>
        <v/>
      </c>
      <c r="F571" s="63" t="str">
        <f aca="false">IF(C569="","",VLOOKUP($A569,データ,2,0))</f>
        <v/>
      </c>
      <c r="G571" s="64" t="str">
        <f aca="false">IF(A568="","",IF(VLOOKUP(A568,データ,16,0)=0,"",VLOOKUP(VLOOKUP(A568,データ,16,0),品名,2)))</f>
        <v/>
      </c>
      <c r="H571" s="70" t="str">
        <f aca="false">IF(A568="",0,VLOOKUP(A568,データ,17,0))</f>
        <v/>
      </c>
      <c r="I571" s="70" t="str">
        <f aca="false">IF(A568="",0,VLOOKUP(A568,データ,18,0))</f>
        <v/>
      </c>
      <c r="J571" s="70" t="str">
        <f aca="false">H571*I571</f>
        <v/>
      </c>
      <c r="K571" s="48"/>
      <c r="L571" s="66"/>
    </row>
    <row r="572" customFormat="false" ht="13.5" hidden="false" customHeight="true" outlineLevel="0" collapsed="false">
      <c r="B572" s="67"/>
      <c r="C572" s="68"/>
      <c r="D572" s="69"/>
      <c r="E572" s="20" t="str">
        <f aca="false">IF(B570="","",VLOOKUP($A570,データ,2,0))</f>
        <v/>
      </c>
      <c r="F572" s="63" t="str">
        <f aca="false">IF(C570="","",VLOOKUP($A570,データ,2,0))</f>
        <v/>
      </c>
      <c r="G572" s="64" t="str">
        <f aca="false">IF(A568="","",IF(VLOOKUP(A568,データ,19,0)=0,"",VLOOKUP(VLOOKUP(A568,データ,19,0),品名,2)))</f>
        <v/>
      </c>
      <c r="H572" s="71" t="str">
        <f aca="false">IF(A568="",0,VLOOKUP(A568,データ,20,0))</f>
        <v/>
      </c>
      <c r="I572" s="72" t="str">
        <f aca="false">IF(A568="",0,VLOOKUP(A568,データ,21,0))</f>
        <v/>
      </c>
      <c r="J572" s="72" t="str">
        <f aca="false">H572*I572</f>
        <v/>
      </c>
      <c r="K572" s="48"/>
      <c r="L572" s="66"/>
    </row>
    <row r="573" customFormat="false" ht="13.5" hidden="false" customHeight="true" outlineLevel="0" collapsed="false">
      <c r="B573" s="67" t="str">
        <f aca="false">IF(I573&gt;=1,"k","")</f>
        <v>k</v>
      </c>
      <c r="C573" s="27"/>
      <c r="D573" s="73"/>
      <c r="E573" s="20" t="str">
        <f aca="false">IF(B571="","",VLOOKUP($A571,データ,2,0))</f>
        <v/>
      </c>
      <c r="F573" s="63" t="str">
        <f aca="false">IF(C571="","",VLOOKUP($A571,データ,2,0))</f>
        <v/>
      </c>
      <c r="G573" s="5" t="s">
        <v>38</v>
      </c>
      <c r="H573" s="5"/>
      <c r="I573" s="46" t="str">
        <f aca="false">SUM(I568:I572)</f>
        <v/>
      </c>
      <c r="J573" s="46" t="str">
        <f aca="false">SUM(J568:J572)</f>
        <v/>
      </c>
      <c r="K573" s="46" t="str">
        <f aca="false">IF(J573&lt;5000,J573,5000)</f>
        <v/>
      </c>
      <c r="L573" s="47" t="n">
        <f aca="false">+J573-K573</f>
        <v>0</v>
      </c>
    </row>
    <row r="574" customFormat="false" ht="13.5" hidden="false" customHeight="true" outlineLevel="0" collapsed="false">
      <c r="A574" s="1" t="str">
        <f aca="false">IF(B574&gt;=1,SMALL(順,B574),"")</f>
        <v/>
      </c>
      <c r="C574" s="77" t="s">
        <v>37</v>
      </c>
      <c r="D574" s="77"/>
      <c r="E574" s="77"/>
      <c r="F574" s="77"/>
      <c r="G574" s="77"/>
      <c r="H574" s="77"/>
      <c r="I574" s="77"/>
      <c r="J574" s="77"/>
      <c r="K574" s="75" t="n">
        <f aca="true">IF(K573&lt;1,"",SUMIF($B$8:INDIRECT("b"&amp;ROW()),"=k",$K$8:$K$707))</f>
        <v>0</v>
      </c>
      <c r="L574" s="76"/>
    </row>
    <row r="575" customFormat="false" ht="13.5" hidden="false" customHeight="true" outlineLevel="0" collapsed="false">
      <c r="A575" s="61" t="str">
        <f aca="false">IF(B575="","",SMALL(順,B575))</f>
        <v/>
      </c>
      <c r="B575" s="1" t="str">
        <f aca="false">IF(B568="","",IF(B568+1&gt;入力用!$W$8,"",B568+1))</f>
        <v/>
      </c>
      <c r="C575" s="23" t="str">
        <f aca="false">B575</f>
        <v/>
      </c>
      <c r="D575" s="62"/>
      <c r="E575" s="20" t="str">
        <f aca="false">IF($B575="","",VLOOKUP($A575,データ,5,0))</f>
        <v/>
      </c>
      <c r="F575" s="63" t="str">
        <f aca="false">IF($B575="","",VLOOKUP($A575,データ,6,0))</f>
        <v/>
      </c>
      <c r="G575" s="64" t="str">
        <f aca="false">IF(A575="","",IF(VLOOKUP(A575,データ,7,0)=0,"",VLOOKUP(VLOOKUP(A575,データ,7,0),品名,2)))</f>
        <v/>
      </c>
      <c r="H575" s="65" t="str">
        <f aca="false">IF(A575="",0,VLOOKUP(A575,データ,8,0))</f>
        <v/>
      </c>
      <c r="I575" s="65" t="str">
        <f aca="false">IF(A575="",0,VLOOKUP(A575,データ,9,0))</f>
        <v/>
      </c>
      <c r="J575" s="65" t="str">
        <f aca="false">H575*I575</f>
        <v/>
      </c>
      <c r="K575" s="48"/>
      <c r="L575" s="66"/>
    </row>
    <row r="576" customFormat="false" ht="13.5" hidden="false" customHeight="true" outlineLevel="0" collapsed="false">
      <c r="B576" s="67"/>
      <c r="C576" s="68"/>
      <c r="D576" s="69"/>
      <c r="E576" s="20" t="str">
        <f aca="false">IF(B574="","",VLOOKUP($A574,データ,2,0))</f>
        <v/>
      </c>
      <c r="F576" s="63" t="n">
        <f aca="false">IF(C574="","",VLOOKUP($A574,データ,2,0))</f>
        <v>1</v>
      </c>
      <c r="G576" s="64" t="str">
        <f aca="false">IF(A575="","",IF(VLOOKUP(A575,データ,10,0)=0,"",VLOOKUP(VLOOKUP(A575,データ,10,0),品名,2)))</f>
        <v/>
      </c>
      <c r="H576" s="70" t="str">
        <f aca="false">IF(A575="",0,VLOOKUP(A575,データ,11,0))</f>
        <v/>
      </c>
      <c r="I576" s="70" t="str">
        <f aca="false">IF(A575="",0,VLOOKUP(A575,データ,12,0))</f>
        <v/>
      </c>
      <c r="J576" s="70" t="str">
        <f aca="false">H576*I576</f>
        <v/>
      </c>
      <c r="K576" s="48"/>
      <c r="L576" s="66"/>
    </row>
    <row r="577" customFormat="false" ht="13.5" hidden="false" customHeight="true" outlineLevel="0" collapsed="false">
      <c r="B577" s="67"/>
      <c r="C577" s="68" t="str">
        <f aca="false">IF($B575="","",VLOOKUP($A575,データ,3,0))</f>
        <v/>
      </c>
      <c r="D577" s="69" t="str">
        <f aca="false">IF($B575="","",VLOOKUP($A575,データ,4,0))</f>
        <v/>
      </c>
      <c r="E577" s="20" t="str">
        <f aca="false">IF(B575="","",VLOOKUP($A575,データ,2,0))</f>
        <v/>
      </c>
      <c r="F577" s="63" t="str">
        <f aca="false">IF(C575="","",VLOOKUP($A575,データ,2,0))</f>
        <v/>
      </c>
      <c r="G577" s="64" t="str">
        <f aca="false">IF(A575="","",IF(VLOOKUP(A575,データ,13,0)=0,"",VLOOKUP(VLOOKUP(A575,データ,13,0),品名,2)))</f>
        <v/>
      </c>
      <c r="H577" s="70" t="str">
        <f aca="false">IF(A575="",0,VLOOKUP(A575,データ,14,0))</f>
        <v/>
      </c>
      <c r="I577" s="70" t="str">
        <f aca="false">IF(A575="",0,VLOOKUP(A575,データ,15,0))</f>
        <v/>
      </c>
      <c r="J577" s="70" t="str">
        <f aca="false">H577*I577</f>
        <v/>
      </c>
      <c r="K577" s="48"/>
      <c r="L577" s="66"/>
    </row>
    <row r="578" customFormat="false" ht="13.5" hidden="false" customHeight="true" outlineLevel="0" collapsed="false">
      <c r="B578" s="67"/>
      <c r="C578" s="68"/>
      <c r="D578" s="69"/>
      <c r="E578" s="20" t="str">
        <f aca="false">IF(B576="","",VLOOKUP($A576,データ,2,0))</f>
        <v/>
      </c>
      <c r="F578" s="63" t="str">
        <f aca="false">IF(C576="","",VLOOKUP($A576,データ,2,0))</f>
        <v/>
      </c>
      <c r="G578" s="64" t="str">
        <f aca="false">IF(A575="","",IF(VLOOKUP(A575,データ,16,0)=0,"",VLOOKUP(VLOOKUP(A575,データ,16,0),品名,2)))</f>
        <v/>
      </c>
      <c r="H578" s="70" t="str">
        <f aca="false">IF(A575="",0,VLOOKUP(A575,データ,17,0))</f>
        <v/>
      </c>
      <c r="I578" s="70" t="str">
        <f aca="false">IF(A575="",0,VLOOKUP(A575,データ,18,0))</f>
        <v/>
      </c>
      <c r="J578" s="70" t="str">
        <f aca="false">H578*I578</f>
        <v/>
      </c>
      <c r="K578" s="48"/>
      <c r="L578" s="66"/>
    </row>
    <row r="579" customFormat="false" ht="13.5" hidden="false" customHeight="true" outlineLevel="0" collapsed="false">
      <c r="B579" s="67"/>
      <c r="C579" s="68"/>
      <c r="D579" s="69"/>
      <c r="E579" s="20" t="str">
        <f aca="false">IF(B577="","",VLOOKUP($A577,データ,2,0))</f>
        <v/>
      </c>
      <c r="F579" s="63" t="str">
        <f aca="false">IF(C577="","",VLOOKUP($A577,データ,2,0))</f>
        <v/>
      </c>
      <c r="G579" s="64" t="str">
        <f aca="false">IF(A575="","",IF(VLOOKUP(A575,データ,19,0)=0,"",VLOOKUP(VLOOKUP(A575,データ,19,0),品名,2)))</f>
        <v/>
      </c>
      <c r="H579" s="71" t="str">
        <f aca="false">IF(A575="",0,VLOOKUP(A575,データ,20,0))</f>
        <v/>
      </c>
      <c r="I579" s="72" t="str">
        <f aca="false">IF(A575="",0,VLOOKUP(A575,データ,21,0))</f>
        <v/>
      </c>
      <c r="J579" s="72" t="str">
        <f aca="false">H579*I579</f>
        <v/>
      </c>
      <c r="K579" s="48"/>
      <c r="L579" s="66"/>
    </row>
    <row r="580" customFormat="false" ht="13.5" hidden="false" customHeight="true" outlineLevel="0" collapsed="false">
      <c r="B580" s="67" t="str">
        <f aca="false">IF(I580&gt;=1,"k","")</f>
        <v>k</v>
      </c>
      <c r="C580" s="27"/>
      <c r="D580" s="73"/>
      <c r="E580" s="20" t="str">
        <f aca="false">IF(B578="","",VLOOKUP($A578,データ,2,0))</f>
        <v/>
      </c>
      <c r="F580" s="63" t="str">
        <f aca="false">IF(C578="","",VLOOKUP($A578,データ,2,0))</f>
        <v/>
      </c>
      <c r="G580" s="5" t="s">
        <v>38</v>
      </c>
      <c r="H580" s="5"/>
      <c r="I580" s="46" t="str">
        <f aca="false">SUM(I575:I579)</f>
        <v/>
      </c>
      <c r="J580" s="46" t="str">
        <f aca="false">SUM(J575:J579)</f>
        <v/>
      </c>
      <c r="K580" s="46" t="str">
        <f aca="false">IF(J580&lt;5000,J580,5000)</f>
        <v/>
      </c>
      <c r="L580" s="47" t="n">
        <f aca="false">+J580-K580</f>
        <v>0</v>
      </c>
    </row>
    <row r="581" customFormat="false" ht="13.5" hidden="false" customHeight="true" outlineLevel="0" collapsed="false">
      <c r="A581" s="1" t="str">
        <f aca="false">IF(B581&gt;=1,SMALL(順,B581),"")</f>
        <v/>
      </c>
      <c r="C581" s="77" t="s">
        <v>37</v>
      </c>
      <c r="D581" s="77"/>
      <c r="E581" s="77"/>
      <c r="F581" s="77"/>
      <c r="G581" s="77"/>
      <c r="H581" s="77"/>
      <c r="I581" s="77"/>
      <c r="J581" s="77"/>
      <c r="K581" s="75" t="n">
        <f aca="true">IF(K580&lt;1,"",SUMIF($B$8:INDIRECT("b"&amp;ROW()),"=k",$K$8:$K$707))</f>
        <v>0</v>
      </c>
      <c r="L581" s="76"/>
    </row>
    <row r="582" customFormat="false" ht="13.5" hidden="false" customHeight="true" outlineLevel="0" collapsed="false">
      <c r="A582" s="61" t="str">
        <f aca="false">IF(B582="","",SMALL(順,B582))</f>
        <v/>
      </c>
      <c r="B582" s="1" t="str">
        <f aca="false">IF(B575="","",IF(B575+1&gt;入力用!$W$8,"",B575+1))</f>
        <v/>
      </c>
      <c r="C582" s="23" t="str">
        <f aca="false">B582</f>
        <v/>
      </c>
      <c r="D582" s="62"/>
      <c r="E582" s="20" t="str">
        <f aca="false">IF($B582="","",VLOOKUP($A582,データ,5,0))</f>
        <v/>
      </c>
      <c r="F582" s="63" t="str">
        <f aca="false">IF($B582="","",VLOOKUP($A582,データ,6,0))</f>
        <v/>
      </c>
      <c r="G582" s="64" t="str">
        <f aca="false">IF(A582="","",IF(VLOOKUP(A582,データ,7,0)=0,"",VLOOKUP(VLOOKUP(A582,データ,7,0),品名,2)))</f>
        <v/>
      </c>
      <c r="H582" s="65" t="str">
        <f aca="false">IF(A582="",0,VLOOKUP(A582,データ,8,0))</f>
        <v/>
      </c>
      <c r="I582" s="65" t="str">
        <f aca="false">IF(A582="",0,VLOOKUP(A582,データ,9,0))</f>
        <v/>
      </c>
      <c r="J582" s="65" t="str">
        <f aca="false">H582*I582</f>
        <v/>
      </c>
      <c r="K582" s="48"/>
      <c r="L582" s="66"/>
    </row>
    <row r="583" customFormat="false" ht="13.5" hidden="false" customHeight="true" outlineLevel="0" collapsed="false">
      <c r="B583" s="67"/>
      <c r="C583" s="68"/>
      <c r="D583" s="69"/>
      <c r="E583" s="20" t="str">
        <f aca="false">IF(B581="","",VLOOKUP($A581,データ,2,0))</f>
        <v/>
      </c>
      <c r="F583" s="63" t="n">
        <f aca="false">IF(C581="","",VLOOKUP($A581,データ,2,0))</f>
        <v>1</v>
      </c>
      <c r="G583" s="64" t="str">
        <f aca="false">IF(A582="","",IF(VLOOKUP(A582,データ,10,0)=0,"",VLOOKUP(VLOOKUP(A582,データ,10,0),品名,2)))</f>
        <v/>
      </c>
      <c r="H583" s="70" t="str">
        <f aca="false">IF(A582="",0,VLOOKUP(A582,データ,11,0))</f>
        <v/>
      </c>
      <c r="I583" s="70" t="str">
        <f aca="false">IF(A582="",0,VLOOKUP(A582,データ,12,0))</f>
        <v/>
      </c>
      <c r="J583" s="70" t="str">
        <f aca="false">H583*I583</f>
        <v/>
      </c>
      <c r="K583" s="48"/>
      <c r="L583" s="66"/>
    </row>
    <row r="584" customFormat="false" ht="13.5" hidden="false" customHeight="true" outlineLevel="0" collapsed="false">
      <c r="B584" s="67"/>
      <c r="C584" s="68" t="str">
        <f aca="false">IF($B582="","",VLOOKUP($A582,データ,3,0))</f>
        <v/>
      </c>
      <c r="D584" s="69" t="str">
        <f aca="false">IF($B582="","",VLOOKUP($A582,データ,4,0))</f>
        <v/>
      </c>
      <c r="E584" s="20" t="str">
        <f aca="false">IF(B582="","",VLOOKUP($A582,データ,2,0))</f>
        <v/>
      </c>
      <c r="F584" s="63" t="str">
        <f aca="false">IF(C582="","",VLOOKUP($A582,データ,2,0))</f>
        <v/>
      </c>
      <c r="G584" s="64" t="str">
        <f aca="false">IF(A582="","",IF(VLOOKUP(A582,データ,13,0)=0,"",VLOOKUP(VLOOKUP(A582,データ,13,0),品名,2)))</f>
        <v/>
      </c>
      <c r="H584" s="70" t="str">
        <f aca="false">IF(A582="",0,VLOOKUP(A582,データ,14,0))</f>
        <v/>
      </c>
      <c r="I584" s="70" t="str">
        <f aca="false">IF(A582="",0,VLOOKUP(A582,データ,15,0))</f>
        <v/>
      </c>
      <c r="J584" s="70" t="str">
        <f aca="false">H584*I584</f>
        <v/>
      </c>
      <c r="K584" s="48"/>
      <c r="L584" s="66"/>
    </row>
    <row r="585" customFormat="false" ht="13.5" hidden="false" customHeight="true" outlineLevel="0" collapsed="false">
      <c r="B585" s="67"/>
      <c r="C585" s="68"/>
      <c r="D585" s="69"/>
      <c r="E585" s="20" t="str">
        <f aca="false">IF(B583="","",VLOOKUP($A583,データ,2,0))</f>
        <v/>
      </c>
      <c r="F585" s="63" t="str">
        <f aca="false">IF(C583="","",VLOOKUP($A583,データ,2,0))</f>
        <v/>
      </c>
      <c r="G585" s="64" t="str">
        <f aca="false">IF(A582="","",IF(VLOOKUP(A582,データ,16,0)=0,"",VLOOKUP(VLOOKUP(A582,データ,16,0),品名,2)))</f>
        <v/>
      </c>
      <c r="H585" s="70" t="str">
        <f aca="false">IF(A582="",0,VLOOKUP(A582,データ,17,0))</f>
        <v/>
      </c>
      <c r="I585" s="70" t="str">
        <f aca="false">IF(A582="",0,VLOOKUP(A582,データ,18,0))</f>
        <v/>
      </c>
      <c r="J585" s="70" t="str">
        <f aca="false">H585*I585</f>
        <v/>
      </c>
      <c r="K585" s="48"/>
      <c r="L585" s="66"/>
    </row>
    <row r="586" customFormat="false" ht="13.5" hidden="false" customHeight="true" outlineLevel="0" collapsed="false">
      <c r="B586" s="67"/>
      <c r="C586" s="68"/>
      <c r="D586" s="69"/>
      <c r="E586" s="20" t="str">
        <f aca="false">IF(B584="","",VLOOKUP($A584,データ,2,0))</f>
        <v/>
      </c>
      <c r="F586" s="63" t="str">
        <f aca="false">IF(C584="","",VLOOKUP($A584,データ,2,0))</f>
        <v/>
      </c>
      <c r="G586" s="64" t="str">
        <f aca="false">IF(A582="","",IF(VLOOKUP(A582,データ,19,0)=0,"",VLOOKUP(VLOOKUP(A582,データ,19,0),品名,2)))</f>
        <v/>
      </c>
      <c r="H586" s="71" t="str">
        <f aca="false">IF(A582="",0,VLOOKUP(A582,データ,20,0))</f>
        <v/>
      </c>
      <c r="I586" s="72" t="str">
        <f aca="false">IF(A582="",0,VLOOKUP(A582,データ,21,0))</f>
        <v/>
      </c>
      <c r="J586" s="72" t="str">
        <f aca="false">H586*I586</f>
        <v/>
      </c>
      <c r="K586" s="48"/>
      <c r="L586" s="66"/>
    </row>
    <row r="587" customFormat="false" ht="13.5" hidden="false" customHeight="true" outlineLevel="0" collapsed="false">
      <c r="B587" s="67" t="str">
        <f aca="false">IF(I587&gt;=1,"k","")</f>
        <v>k</v>
      </c>
      <c r="C587" s="27"/>
      <c r="D587" s="73"/>
      <c r="E587" s="20" t="str">
        <f aca="false">IF(B585="","",VLOOKUP($A585,データ,2,0))</f>
        <v/>
      </c>
      <c r="F587" s="63" t="str">
        <f aca="false">IF(C585="","",VLOOKUP($A585,データ,2,0))</f>
        <v/>
      </c>
      <c r="G587" s="5" t="s">
        <v>38</v>
      </c>
      <c r="H587" s="5"/>
      <c r="I587" s="46" t="str">
        <f aca="false">SUM(I582:I586)</f>
        <v/>
      </c>
      <c r="J587" s="46" t="str">
        <f aca="false">SUM(J582:J586)</f>
        <v/>
      </c>
      <c r="K587" s="46" t="str">
        <f aca="false">IF(J587&lt;5000,J587,5000)</f>
        <v/>
      </c>
      <c r="L587" s="47" t="n">
        <f aca="false">+J587-K587</f>
        <v>0</v>
      </c>
    </row>
    <row r="588" customFormat="false" ht="13.5" hidden="false" customHeight="true" outlineLevel="0" collapsed="false">
      <c r="A588" s="1" t="str">
        <f aca="false">IF(B588&gt;=1,SMALL(順,B588),"")</f>
        <v/>
      </c>
      <c r="C588" s="77" t="s">
        <v>37</v>
      </c>
      <c r="D588" s="77"/>
      <c r="E588" s="77"/>
      <c r="F588" s="77"/>
      <c r="G588" s="77"/>
      <c r="H588" s="77"/>
      <c r="I588" s="77"/>
      <c r="J588" s="77"/>
      <c r="K588" s="75" t="n">
        <f aca="true">IF(K587&lt;1,"",SUMIF($B$8:INDIRECT("b"&amp;ROW()),"=k",$K$8:$K$707))</f>
        <v>0</v>
      </c>
      <c r="L588" s="76"/>
    </row>
    <row r="589" customFormat="false" ht="13.5" hidden="false" customHeight="true" outlineLevel="0" collapsed="false">
      <c r="A589" s="61" t="str">
        <f aca="false">IF(B589="","",SMALL(順,B589))</f>
        <v/>
      </c>
      <c r="B589" s="1" t="str">
        <f aca="false">IF(B582="","",IF(B582+1&gt;入力用!$W$8,"",B582+1))</f>
        <v/>
      </c>
      <c r="C589" s="23" t="str">
        <f aca="false">B589</f>
        <v/>
      </c>
      <c r="D589" s="62"/>
      <c r="E589" s="20" t="str">
        <f aca="false">IF($B589="","",VLOOKUP($A589,データ,5,0))</f>
        <v/>
      </c>
      <c r="F589" s="63" t="str">
        <f aca="false">IF($B589="","",VLOOKUP($A589,データ,6,0))</f>
        <v/>
      </c>
      <c r="G589" s="64" t="str">
        <f aca="false">IF(A589="","",IF(VLOOKUP(A589,データ,7,0)=0,"",VLOOKUP(VLOOKUP(A589,データ,7,0),品名,2)))</f>
        <v/>
      </c>
      <c r="H589" s="65" t="str">
        <f aca="false">IF(A589="",0,VLOOKUP(A589,データ,8,0))</f>
        <v/>
      </c>
      <c r="I589" s="65" t="str">
        <f aca="false">IF(A589="",0,VLOOKUP(A589,データ,9,0))</f>
        <v/>
      </c>
      <c r="J589" s="65" t="str">
        <f aca="false">H589*I589</f>
        <v/>
      </c>
      <c r="K589" s="48"/>
      <c r="L589" s="66"/>
    </row>
    <row r="590" customFormat="false" ht="13.5" hidden="false" customHeight="true" outlineLevel="0" collapsed="false">
      <c r="B590" s="67"/>
      <c r="C590" s="68"/>
      <c r="D590" s="69"/>
      <c r="E590" s="20" t="str">
        <f aca="false">IF(B588="","",VLOOKUP($A588,データ,2,0))</f>
        <v/>
      </c>
      <c r="F590" s="63" t="n">
        <f aca="false">IF(C588="","",VLOOKUP($A588,データ,2,0))</f>
        <v>1</v>
      </c>
      <c r="G590" s="64" t="str">
        <f aca="false">IF(A589="","",IF(VLOOKUP(A589,データ,10,0)=0,"",VLOOKUP(VLOOKUP(A589,データ,10,0),品名,2)))</f>
        <v/>
      </c>
      <c r="H590" s="70" t="str">
        <f aca="false">IF(A589="",0,VLOOKUP(A589,データ,11,0))</f>
        <v/>
      </c>
      <c r="I590" s="70" t="str">
        <f aca="false">IF(A589="",0,VLOOKUP(A589,データ,12,0))</f>
        <v/>
      </c>
      <c r="J590" s="70" t="str">
        <f aca="false">H590*I590</f>
        <v/>
      </c>
      <c r="K590" s="48"/>
      <c r="L590" s="66"/>
    </row>
    <row r="591" customFormat="false" ht="13.5" hidden="false" customHeight="true" outlineLevel="0" collapsed="false">
      <c r="B591" s="67"/>
      <c r="C591" s="68" t="str">
        <f aca="false">IF($B589="","",VLOOKUP($A589,データ,3,0))</f>
        <v/>
      </c>
      <c r="D591" s="69" t="str">
        <f aca="false">IF($B589="","",VLOOKUP($A589,データ,4,0))</f>
        <v/>
      </c>
      <c r="E591" s="20" t="str">
        <f aca="false">IF(B589="","",VLOOKUP($A589,データ,2,0))</f>
        <v/>
      </c>
      <c r="F591" s="63" t="str">
        <f aca="false">IF(C589="","",VLOOKUP($A589,データ,2,0))</f>
        <v/>
      </c>
      <c r="G591" s="64" t="str">
        <f aca="false">IF(A589="","",IF(VLOOKUP(A589,データ,13,0)=0,"",VLOOKUP(VLOOKUP(A589,データ,13,0),品名,2)))</f>
        <v/>
      </c>
      <c r="H591" s="70" t="str">
        <f aca="false">IF(A589="",0,VLOOKUP(A589,データ,14,0))</f>
        <v/>
      </c>
      <c r="I591" s="70" t="str">
        <f aca="false">IF(A589="",0,VLOOKUP(A589,データ,15,0))</f>
        <v/>
      </c>
      <c r="J591" s="70" t="str">
        <f aca="false">H591*I591</f>
        <v/>
      </c>
      <c r="K591" s="48"/>
      <c r="L591" s="66"/>
    </row>
    <row r="592" customFormat="false" ht="13.5" hidden="false" customHeight="true" outlineLevel="0" collapsed="false">
      <c r="B592" s="67"/>
      <c r="C592" s="68"/>
      <c r="D592" s="69"/>
      <c r="E592" s="20" t="str">
        <f aca="false">IF(B590="","",VLOOKUP($A590,データ,2,0))</f>
        <v/>
      </c>
      <c r="F592" s="63" t="str">
        <f aca="false">IF(C590="","",VLOOKUP($A590,データ,2,0))</f>
        <v/>
      </c>
      <c r="G592" s="64" t="str">
        <f aca="false">IF(A589="","",IF(VLOOKUP(A589,データ,16,0)=0,"",VLOOKUP(VLOOKUP(A589,データ,16,0),品名,2)))</f>
        <v/>
      </c>
      <c r="H592" s="70" t="str">
        <f aca="false">IF(A589="",0,VLOOKUP(A589,データ,17,0))</f>
        <v/>
      </c>
      <c r="I592" s="70" t="str">
        <f aca="false">IF(A589="",0,VLOOKUP(A589,データ,18,0))</f>
        <v/>
      </c>
      <c r="J592" s="70" t="str">
        <f aca="false">H592*I592</f>
        <v/>
      </c>
      <c r="K592" s="48"/>
      <c r="L592" s="66"/>
    </row>
    <row r="593" customFormat="false" ht="13.5" hidden="false" customHeight="true" outlineLevel="0" collapsed="false">
      <c r="B593" s="67"/>
      <c r="C593" s="68"/>
      <c r="D593" s="69"/>
      <c r="E593" s="20" t="str">
        <f aca="false">IF(B591="","",VLOOKUP($A591,データ,2,0))</f>
        <v/>
      </c>
      <c r="F593" s="63" t="str">
        <f aca="false">IF(C591="","",VLOOKUP($A591,データ,2,0))</f>
        <v/>
      </c>
      <c r="G593" s="64" t="str">
        <f aca="false">IF(A589="","",IF(VLOOKUP(A589,データ,19,0)=0,"",VLOOKUP(VLOOKUP(A589,データ,19,0),品名,2)))</f>
        <v/>
      </c>
      <c r="H593" s="71" t="str">
        <f aca="false">IF(A589="",0,VLOOKUP(A589,データ,20,0))</f>
        <v/>
      </c>
      <c r="I593" s="72" t="str">
        <f aca="false">IF(A589="",0,VLOOKUP(A589,データ,21,0))</f>
        <v/>
      </c>
      <c r="J593" s="72" t="str">
        <f aca="false">H593*I593</f>
        <v/>
      </c>
      <c r="K593" s="48"/>
      <c r="L593" s="66"/>
    </row>
    <row r="594" customFormat="false" ht="13.5" hidden="false" customHeight="true" outlineLevel="0" collapsed="false">
      <c r="B594" s="67" t="str">
        <f aca="false">IF(I594&gt;=1,"k","")</f>
        <v>k</v>
      </c>
      <c r="C594" s="27"/>
      <c r="D594" s="73"/>
      <c r="E594" s="20" t="str">
        <f aca="false">IF(B592="","",VLOOKUP($A592,データ,2,0))</f>
        <v/>
      </c>
      <c r="F594" s="63" t="str">
        <f aca="false">IF(C592="","",VLOOKUP($A592,データ,2,0))</f>
        <v/>
      </c>
      <c r="G594" s="5" t="s">
        <v>38</v>
      </c>
      <c r="H594" s="5"/>
      <c r="I594" s="46" t="str">
        <f aca="false">SUM(I589:I593)</f>
        <v/>
      </c>
      <c r="J594" s="46" t="str">
        <f aca="false">SUM(J589:J593)</f>
        <v/>
      </c>
      <c r="K594" s="46" t="str">
        <f aca="false">IF(J594&lt;5000,J594,5000)</f>
        <v/>
      </c>
      <c r="L594" s="47" t="n">
        <f aca="false">+J594-K594</f>
        <v>0</v>
      </c>
    </row>
    <row r="595" customFormat="false" ht="13.5" hidden="false" customHeight="true" outlineLevel="0" collapsed="false">
      <c r="A595" s="1" t="str">
        <f aca="false">IF(B595&gt;=1,SMALL(順,B595),"")</f>
        <v/>
      </c>
      <c r="C595" s="77" t="s">
        <v>37</v>
      </c>
      <c r="D595" s="77"/>
      <c r="E595" s="77"/>
      <c r="F595" s="77"/>
      <c r="G595" s="77"/>
      <c r="H595" s="77"/>
      <c r="I595" s="77"/>
      <c r="J595" s="77"/>
      <c r="K595" s="75" t="n">
        <f aca="true">IF(K594&lt;1,"",SUMIF($B$8:INDIRECT("b"&amp;ROW()),"=k",$K$8:$K$707))</f>
        <v>0</v>
      </c>
      <c r="L595" s="76"/>
    </row>
    <row r="596" customFormat="false" ht="13.5" hidden="false" customHeight="true" outlineLevel="0" collapsed="false">
      <c r="A596" s="61" t="str">
        <f aca="false">IF(B596="","",SMALL(順,B596))</f>
        <v/>
      </c>
      <c r="B596" s="1" t="str">
        <f aca="false">IF(B589="","",IF(B589+1&gt;入力用!$W$8,"",B589+1))</f>
        <v/>
      </c>
      <c r="C596" s="23" t="str">
        <f aca="false">B596</f>
        <v/>
      </c>
      <c r="D596" s="62"/>
      <c r="E596" s="20" t="str">
        <f aca="false">IF($B596="","",VLOOKUP($A596,データ,5,0))</f>
        <v/>
      </c>
      <c r="F596" s="63" t="str">
        <f aca="false">IF($B596="","",VLOOKUP($A596,データ,6,0))</f>
        <v/>
      </c>
      <c r="G596" s="64" t="str">
        <f aca="false">IF(A596="","",IF(VLOOKUP(A596,データ,7,0)=0,"",VLOOKUP(VLOOKUP(A596,データ,7,0),品名,2)))</f>
        <v/>
      </c>
      <c r="H596" s="65" t="str">
        <f aca="false">IF(A596="",0,VLOOKUP(A596,データ,8,0))</f>
        <v/>
      </c>
      <c r="I596" s="65" t="str">
        <f aca="false">IF(A596="",0,VLOOKUP(A596,データ,9,0))</f>
        <v/>
      </c>
      <c r="J596" s="65" t="str">
        <f aca="false">H596*I596</f>
        <v/>
      </c>
      <c r="K596" s="48"/>
      <c r="L596" s="66"/>
    </row>
    <row r="597" customFormat="false" ht="13.5" hidden="false" customHeight="true" outlineLevel="0" collapsed="false">
      <c r="B597" s="67"/>
      <c r="C597" s="68"/>
      <c r="D597" s="69"/>
      <c r="E597" s="20" t="str">
        <f aca="false">IF(B595="","",VLOOKUP($A595,データ,2,0))</f>
        <v/>
      </c>
      <c r="F597" s="63" t="n">
        <f aca="false">IF(C595="","",VLOOKUP($A595,データ,2,0))</f>
        <v>1</v>
      </c>
      <c r="G597" s="64" t="str">
        <f aca="false">IF(A596="","",IF(VLOOKUP(A596,データ,10,0)=0,"",VLOOKUP(VLOOKUP(A596,データ,10,0),品名,2)))</f>
        <v/>
      </c>
      <c r="H597" s="70" t="str">
        <f aca="false">IF(A596="",0,VLOOKUP(A596,データ,11,0))</f>
        <v/>
      </c>
      <c r="I597" s="70" t="str">
        <f aca="false">IF(A596="",0,VLOOKUP(A596,データ,12,0))</f>
        <v/>
      </c>
      <c r="J597" s="70" t="str">
        <f aca="false">H597*I597</f>
        <v/>
      </c>
      <c r="K597" s="48"/>
      <c r="L597" s="66"/>
    </row>
    <row r="598" customFormat="false" ht="13.5" hidden="false" customHeight="true" outlineLevel="0" collapsed="false">
      <c r="B598" s="67"/>
      <c r="C598" s="68" t="str">
        <f aca="false">IF($B596="","",VLOOKUP($A596,データ,3,0))</f>
        <v/>
      </c>
      <c r="D598" s="69" t="str">
        <f aca="false">IF($B596="","",VLOOKUP($A596,データ,4,0))</f>
        <v/>
      </c>
      <c r="E598" s="20" t="str">
        <f aca="false">IF(B596="","",VLOOKUP($A596,データ,2,0))</f>
        <v/>
      </c>
      <c r="F598" s="63" t="str">
        <f aca="false">IF(C596="","",VLOOKUP($A596,データ,2,0))</f>
        <v/>
      </c>
      <c r="G598" s="64" t="str">
        <f aca="false">IF(A596="","",IF(VLOOKUP(A596,データ,13,0)=0,"",VLOOKUP(VLOOKUP(A596,データ,13,0),品名,2)))</f>
        <v/>
      </c>
      <c r="H598" s="70" t="str">
        <f aca="false">IF(A596="",0,VLOOKUP(A596,データ,14,0))</f>
        <v/>
      </c>
      <c r="I598" s="70" t="str">
        <f aca="false">IF(A596="",0,VLOOKUP(A596,データ,15,0))</f>
        <v/>
      </c>
      <c r="J598" s="70" t="str">
        <f aca="false">H598*I598</f>
        <v/>
      </c>
      <c r="K598" s="48"/>
      <c r="L598" s="66"/>
    </row>
    <row r="599" customFormat="false" ht="13.5" hidden="false" customHeight="true" outlineLevel="0" collapsed="false">
      <c r="B599" s="67"/>
      <c r="C599" s="68"/>
      <c r="D599" s="69"/>
      <c r="E599" s="20" t="str">
        <f aca="false">IF(B597="","",VLOOKUP($A597,データ,2,0))</f>
        <v/>
      </c>
      <c r="F599" s="63" t="str">
        <f aca="false">IF(C597="","",VLOOKUP($A597,データ,2,0))</f>
        <v/>
      </c>
      <c r="G599" s="64" t="str">
        <f aca="false">IF(A596="","",IF(VLOOKUP(A596,データ,16,0)=0,"",VLOOKUP(VLOOKUP(A596,データ,16,0),品名,2)))</f>
        <v/>
      </c>
      <c r="H599" s="70" t="str">
        <f aca="false">IF(A596="",0,VLOOKUP(A596,データ,17,0))</f>
        <v/>
      </c>
      <c r="I599" s="70" t="str">
        <f aca="false">IF(A596="",0,VLOOKUP(A596,データ,18,0))</f>
        <v/>
      </c>
      <c r="J599" s="70" t="str">
        <f aca="false">H599*I599</f>
        <v/>
      </c>
      <c r="K599" s="48"/>
      <c r="L599" s="66"/>
    </row>
    <row r="600" customFormat="false" ht="13.5" hidden="false" customHeight="true" outlineLevel="0" collapsed="false">
      <c r="B600" s="67"/>
      <c r="C600" s="68"/>
      <c r="D600" s="69"/>
      <c r="E600" s="20" t="str">
        <f aca="false">IF(B598="","",VLOOKUP($A598,データ,2,0))</f>
        <v/>
      </c>
      <c r="F600" s="63" t="str">
        <f aca="false">IF(C598="","",VLOOKUP($A598,データ,2,0))</f>
        <v/>
      </c>
      <c r="G600" s="64" t="str">
        <f aca="false">IF(A596="","",IF(VLOOKUP(A596,データ,19,0)=0,"",VLOOKUP(VLOOKUP(A596,データ,19,0),品名,2)))</f>
        <v/>
      </c>
      <c r="H600" s="71" t="str">
        <f aca="false">IF(A596="",0,VLOOKUP(A596,データ,20,0))</f>
        <v/>
      </c>
      <c r="I600" s="72" t="str">
        <f aca="false">IF(A596="",0,VLOOKUP(A596,データ,21,0))</f>
        <v/>
      </c>
      <c r="J600" s="72" t="str">
        <f aca="false">H600*I600</f>
        <v/>
      </c>
      <c r="K600" s="48"/>
      <c r="L600" s="66"/>
    </row>
    <row r="601" customFormat="false" ht="13.5" hidden="false" customHeight="true" outlineLevel="0" collapsed="false">
      <c r="B601" s="67" t="str">
        <f aca="false">IF(I601&gt;=1,"k","")</f>
        <v>k</v>
      </c>
      <c r="C601" s="27"/>
      <c r="D601" s="73"/>
      <c r="E601" s="20" t="str">
        <f aca="false">IF(B599="","",VLOOKUP($A599,データ,2,0))</f>
        <v/>
      </c>
      <c r="F601" s="63" t="str">
        <f aca="false">IF(C599="","",VLOOKUP($A599,データ,2,0))</f>
        <v/>
      </c>
      <c r="G601" s="5" t="s">
        <v>38</v>
      </c>
      <c r="H601" s="5"/>
      <c r="I601" s="46" t="str">
        <f aca="false">SUM(I596:I600)</f>
        <v/>
      </c>
      <c r="J601" s="46" t="str">
        <f aca="false">SUM(J596:J600)</f>
        <v/>
      </c>
      <c r="K601" s="46" t="str">
        <f aca="false">IF(J601&lt;5000,J601,5000)</f>
        <v/>
      </c>
      <c r="L601" s="47" t="n">
        <f aca="false">+J601-K601</f>
        <v>0</v>
      </c>
    </row>
    <row r="602" customFormat="false" ht="13.5" hidden="false" customHeight="true" outlineLevel="0" collapsed="false">
      <c r="A602" s="1" t="str">
        <f aca="false">IF(B602&gt;=1,SMALL(順,B602),"")</f>
        <v/>
      </c>
      <c r="C602" s="77" t="s">
        <v>37</v>
      </c>
      <c r="D602" s="77"/>
      <c r="E602" s="77"/>
      <c r="F602" s="77"/>
      <c r="G602" s="77"/>
      <c r="H602" s="77"/>
      <c r="I602" s="77"/>
      <c r="J602" s="77"/>
      <c r="K602" s="75" t="n">
        <f aca="true">IF(K601&lt;1,"",SUMIF($B$8:INDIRECT("b"&amp;ROW()),"=k",$K$8:$K$707))</f>
        <v>0</v>
      </c>
      <c r="L602" s="76"/>
    </row>
    <row r="603" customFormat="false" ht="13.5" hidden="false" customHeight="true" outlineLevel="0" collapsed="false">
      <c r="A603" s="61" t="str">
        <f aca="false">IF(B603="","",SMALL(順,B603))</f>
        <v/>
      </c>
      <c r="B603" s="1" t="str">
        <f aca="false">IF(B596="","",IF(B596+1&gt;入力用!$W$8,"",B596+1))</f>
        <v/>
      </c>
      <c r="C603" s="23" t="str">
        <f aca="false">B603</f>
        <v/>
      </c>
      <c r="D603" s="62"/>
      <c r="E603" s="20" t="str">
        <f aca="false">IF($B603="","",VLOOKUP($A603,データ,5,0))</f>
        <v/>
      </c>
      <c r="F603" s="63" t="str">
        <f aca="false">IF($B603="","",VLOOKUP($A603,データ,6,0))</f>
        <v/>
      </c>
      <c r="G603" s="64" t="str">
        <f aca="false">IF(A603="","",IF(VLOOKUP(A603,データ,7,0)=0,"",VLOOKUP(VLOOKUP(A603,データ,7,0),品名,2)))</f>
        <v/>
      </c>
      <c r="H603" s="65" t="str">
        <f aca="false">IF(A603="",0,VLOOKUP(A603,データ,8,0))</f>
        <v/>
      </c>
      <c r="I603" s="65" t="str">
        <f aca="false">IF(A603="",0,VLOOKUP(A603,データ,9,0))</f>
        <v/>
      </c>
      <c r="J603" s="65" t="str">
        <f aca="false">H603*I603</f>
        <v/>
      </c>
      <c r="K603" s="48"/>
      <c r="L603" s="66"/>
    </row>
    <row r="604" customFormat="false" ht="13.5" hidden="false" customHeight="true" outlineLevel="0" collapsed="false">
      <c r="B604" s="67"/>
      <c r="C604" s="68"/>
      <c r="D604" s="69"/>
      <c r="E604" s="20" t="str">
        <f aca="false">IF(B602="","",VLOOKUP($A602,データ,2,0))</f>
        <v/>
      </c>
      <c r="F604" s="63" t="n">
        <f aca="false">IF(C602="","",VLOOKUP($A602,データ,2,0))</f>
        <v>1</v>
      </c>
      <c r="G604" s="64" t="str">
        <f aca="false">IF(A603="","",IF(VLOOKUP(A603,データ,10,0)=0,"",VLOOKUP(VLOOKUP(A603,データ,10,0),品名,2)))</f>
        <v/>
      </c>
      <c r="H604" s="70" t="str">
        <f aca="false">IF(A603="",0,VLOOKUP(A603,データ,11,0))</f>
        <v/>
      </c>
      <c r="I604" s="70" t="str">
        <f aca="false">IF(A603="",0,VLOOKUP(A603,データ,12,0))</f>
        <v/>
      </c>
      <c r="J604" s="70" t="str">
        <f aca="false">H604*I604</f>
        <v/>
      </c>
      <c r="K604" s="48"/>
      <c r="L604" s="66"/>
    </row>
    <row r="605" customFormat="false" ht="13.5" hidden="false" customHeight="true" outlineLevel="0" collapsed="false">
      <c r="B605" s="67"/>
      <c r="C605" s="68" t="str">
        <f aca="false">IF($B603="","",VLOOKUP($A603,データ,3,0))</f>
        <v/>
      </c>
      <c r="D605" s="69" t="str">
        <f aca="false">IF($B603="","",VLOOKUP($A603,データ,4,0))</f>
        <v/>
      </c>
      <c r="E605" s="20" t="str">
        <f aca="false">IF(B603="","",VLOOKUP($A603,データ,2,0))</f>
        <v/>
      </c>
      <c r="F605" s="63" t="str">
        <f aca="false">IF(C603="","",VLOOKUP($A603,データ,2,0))</f>
        <v/>
      </c>
      <c r="G605" s="64" t="str">
        <f aca="false">IF(A603="","",IF(VLOOKUP(A603,データ,13,0)=0,"",VLOOKUP(VLOOKUP(A603,データ,13,0),品名,2)))</f>
        <v/>
      </c>
      <c r="H605" s="70" t="str">
        <f aca="false">IF(A603="",0,VLOOKUP(A603,データ,14,0))</f>
        <v/>
      </c>
      <c r="I605" s="70" t="str">
        <f aca="false">IF(A603="",0,VLOOKUP(A603,データ,15,0))</f>
        <v/>
      </c>
      <c r="J605" s="70" t="str">
        <f aca="false">H605*I605</f>
        <v/>
      </c>
      <c r="K605" s="48"/>
      <c r="L605" s="66"/>
    </row>
    <row r="606" customFormat="false" ht="13.5" hidden="false" customHeight="true" outlineLevel="0" collapsed="false">
      <c r="B606" s="67"/>
      <c r="C606" s="68"/>
      <c r="D606" s="69"/>
      <c r="E606" s="20" t="str">
        <f aca="false">IF(B604="","",VLOOKUP($A604,データ,2,0))</f>
        <v/>
      </c>
      <c r="F606" s="63" t="str">
        <f aca="false">IF(C604="","",VLOOKUP($A604,データ,2,0))</f>
        <v/>
      </c>
      <c r="G606" s="64" t="str">
        <f aca="false">IF(A603="","",IF(VLOOKUP(A603,データ,16,0)=0,"",VLOOKUP(VLOOKUP(A603,データ,16,0),品名,2)))</f>
        <v/>
      </c>
      <c r="H606" s="70" t="str">
        <f aca="false">IF(A603="",0,VLOOKUP(A603,データ,17,0))</f>
        <v/>
      </c>
      <c r="I606" s="70" t="str">
        <f aca="false">IF(A603="",0,VLOOKUP(A603,データ,18,0))</f>
        <v/>
      </c>
      <c r="J606" s="70" t="str">
        <f aca="false">H606*I606</f>
        <v/>
      </c>
      <c r="K606" s="48"/>
      <c r="L606" s="66"/>
    </row>
    <row r="607" customFormat="false" ht="13.5" hidden="false" customHeight="true" outlineLevel="0" collapsed="false">
      <c r="B607" s="67"/>
      <c r="C607" s="68"/>
      <c r="D607" s="69"/>
      <c r="E607" s="20" t="str">
        <f aca="false">IF(B605="","",VLOOKUP($A605,データ,2,0))</f>
        <v/>
      </c>
      <c r="F607" s="63" t="str">
        <f aca="false">IF(C605="","",VLOOKUP($A605,データ,2,0))</f>
        <v/>
      </c>
      <c r="G607" s="64" t="str">
        <f aca="false">IF(A603="","",IF(VLOOKUP(A603,データ,19,0)=0,"",VLOOKUP(VLOOKUP(A603,データ,19,0),品名,2)))</f>
        <v/>
      </c>
      <c r="H607" s="71" t="str">
        <f aca="false">IF(A603="",0,VLOOKUP(A603,データ,20,0))</f>
        <v/>
      </c>
      <c r="I607" s="72" t="str">
        <f aca="false">IF(A603="",0,VLOOKUP(A603,データ,21,0))</f>
        <v/>
      </c>
      <c r="J607" s="72" t="str">
        <f aca="false">H607*I607</f>
        <v/>
      </c>
      <c r="K607" s="48"/>
      <c r="L607" s="66"/>
    </row>
    <row r="608" customFormat="false" ht="13.5" hidden="false" customHeight="true" outlineLevel="0" collapsed="false">
      <c r="B608" s="67" t="str">
        <f aca="false">IF(I608&gt;=1,"k","")</f>
        <v>k</v>
      </c>
      <c r="C608" s="27"/>
      <c r="D608" s="73"/>
      <c r="E608" s="20" t="str">
        <f aca="false">IF(B606="","",VLOOKUP($A606,データ,2,0))</f>
        <v/>
      </c>
      <c r="F608" s="63" t="str">
        <f aca="false">IF(C606="","",VLOOKUP($A606,データ,2,0))</f>
        <v/>
      </c>
      <c r="G608" s="5" t="s">
        <v>38</v>
      </c>
      <c r="H608" s="5"/>
      <c r="I608" s="46" t="str">
        <f aca="false">SUM(I603:I607)</f>
        <v/>
      </c>
      <c r="J608" s="46" t="str">
        <f aca="false">SUM(J603:J607)</f>
        <v/>
      </c>
      <c r="K608" s="46" t="str">
        <f aca="false">IF(J608&lt;5000,J608,5000)</f>
        <v/>
      </c>
      <c r="L608" s="47" t="n">
        <f aca="false">+J608-K608</f>
        <v>0</v>
      </c>
    </row>
    <row r="609" customFormat="false" ht="13.5" hidden="false" customHeight="true" outlineLevel="0" collapsed="false">
      <c r="A609" s="1" t="str">
        <f aca="false">IF(B609&gt;=1,SMALL(順,B609),"")</f>
        <v/>
      </c>
      <c r="C609" s="77" t="s">
        <v>37</v>
      </c>
      <c r="D609" s="77"/>
      <c r="E609" s="77"/>
      <c r="F609" s="77"/>
      <c r="G609" s="77"/>
      <c r="H609" s="77"/>
      <c r="I609" s="77"/>
      <c r="J609" s="77"/>
      <c r="K609" s="75" t="n">
        <f aca="true">IF(K608&lt;1,"",SUMIF($B$8:INDIRECT("b"&amp;ROW()),"=k",$K$8:$K$707))</f>
        <v>0</v>
      </c>
      <c r="L609" s="76"/>
    </row>
    <row r="610" customFormat="false" ht="13.5" hidden="false" customHeight="true" outlineLevel="0" collapsed="false">
      <c r="A610" s="61" t="str">
        <f aca="false">IF(B610="","",SMALL(順,B610))</f>
        <v/>
      </c>
      <c r="B610" s="1" t="str">
        <f aca="false">IF(B603="","",IF(B603+1&gt;入力用!$W$8,"",B603+1))</f>
        <v/>
      </c>
      <c r="C610" s="23" t="str">
        <f aca="false">B610</f>
        <v/>
      </c>
      <c r="D610" s="62"/>
      <c r="E610" s="20" t="str">
        <f aca="false">IF($B610="","",VLOOKUP($A610,データ,5,0))</f>
        <v/>
      </c>
      <c r="F610" s="63" t="str">
        <f aca="false">IF($B610="","",VLOOKUP($A610,データ,6,0))</f>
        <v/>
      </c>
      <c r="G610" s="64" t="str">
        <f aca="false">IF(A610="","",IF(VLOOKUP(A610,データ,7,0)=0,"",VLOOKUP(VLOOKUP(A610,データ,7,0),品名,2)))</f>
        <v/>
      </c>
      <c r="H610" s="65" t="str">
        <f aca="false">IF(A610="",0,VLOOKUP(A610,データ,8,0))</f>
        <v/>
      </c>
      <c r="I610" s="65" t="str">
        <f aca="false">IF(A610="",0,VLOOKUP(A610,データ,9,0))</f>
        <v/>
      </c>
      <c r="J610" s="65" t="str">
        <f aca="false">H610*I610</f>
        <v/>
      </c>
      <c r="K610" s="48"/>
      <c r="L610" s="66"/>
    </row>
    <row r="611" customFormat="false" ht="13.5" hidden="false" customHeight="true" outlineLevel="0" collapsed="false">
      <c r="B611" s="67"/>
      <c r="C611" s="68"/>
      <c r="D611" s="69"/>
      <c r="E611" s="20" t="str">
        <f aca="false">IF(B609="","",VLOOKUP($A609,データ,2,0))</f>
        <v/>
      </c>
      <c r="F611" s="63" t="n">
        <f aca="false">IF(C609="","",VLOOKUP($A609,データ,2,0))</f>
        <v>1</v>
      </c>
      <c r="G611" s="64" t="str">
        <f aca="false">IF(A610="","",IF(VLOOKUP(A610,データ,10,0)=0,"",VLOOKUP(VLOOKUP(A610,データ,10,0),品名,2)))</f>
        <v/>
      </c>
      <c r="H611" s="70" t="str">
        <f aca="false">IF(A610="",0,VLOOKUP(A610,データ,11,0))</f>
        <v/>
      </c>
      <c r="I611" s="70" t="str">
        <f aca="false">IF(A610="",0,VLOOKUP(A610,データ,12,0))</f>
        <v/>
      </c>
      <c r="J611" s="70" t="str">
        <f aca="false">H611*I611</f>
        <v/>
      </c>
      <c r="K611" s="48"/>
      <c r="L611" s="66"/>
    </row>
    <row r="612" customFormat="false" ht="13.5" hidden="false" customHeight="true" outlineLevel="0" collapsed="false">
      <c r="B612" s="67"/>
      <c r="C612" s="68" t="str">
        <f aca="false">IF($B610="","",VLOOKUP($A610,データ,3,0))</f>
        <v/>
      </c>
      <c r="D612" s="69" t="str">
        <f aca="false">IF($B610="","",VLOOKUP($A610,データ,4,0))</f>
        <v/>
      </c>
      <c r="E612" s="20" t="str">
        <f aca="false">IF(B610="","",VLOOKUP($A610,データ,2,0))</f>
        <v/>
      </c>
      <c r="F612" s="63" t="str">
        <f aca="false">IF(C610="","",VLOOKUP($A610,データ,2,0))</f>
        <v/>
      </c>
      <c r="G612" s="64" t="str">
        <f aca="false">IF(A610="","",IF(VLOOKUP(A610,データ,13,0)=0,"",VLOOKUP(VLOOKUP(A610,データ,13,0),品名,2)))</f>
        <v/>
      </c>
      <c r="H612" s="70" t="str">
        <f aca="false">IF(A610="",0,VLOOKUP(A610,データ,14,0))</f>
        <v/>
      </c>
      <c r="I612" s="70" t="str">
        <f aca="false">IF(A610="",0,VLOOKUP(A610,データ,15,0))</f>
        <v/>
      </c>
      <c r="J612" s="70" t="str">
        <f aca="false">H612*I612</f>
        <v/>
      </c>
      <c r="K612" s="48"/>
      <c r="L612" s="66"/>
    </row>
    <row r="613" customFormat="false" ht="13.5" hidden="false" customHeight="true" outlineLevel="0" collapsed="false">
      <c r="B613" s="67"/>
      <c r="C613" s="68"/>
      <c r="D613" s="69"/>
      <c r="E613" s="20" t="str">
        <f aca="false">IF(B611="","",VLOOKUP($A611,データ,2,0))</f>
        <v/>
      </c>
      <c r="F613" s="63" t="str">
        <f aca="false">IF(C611="","",VLOOKUP($A611,データ,2,0))</f>
        <v/>
      </c>
      <c r="G613" s="64" t="str">
        <f aca="false">IF(A610="","",IF(VLOOKUP(A610,データ,16,0)=0,"",VLOOKUP(VLOOKUP(A610,データ,16,0),品名,2)))</f>
        <v/>
      </c>
      <c r="H613" s="70" t="str">
        <f aca="false">IF(A610="",0,VLOOKUP(A610,データ,17,0))</f>
        <v/>
      </c>
      <c r="I613" s="70" t="str">
        <f aca="false">IF(A610="",0,VLOOKUP(A610,データ,18,0))</f>
        <v/>
      </c>
      <c r="J613" s="70" t="str">
        <f aca="false">H613*I613</f>
        <v/>
      </c>
      <c r="K613" s="48"/>
      <c r="L613" s="66"/>
    </row>
    <row r="614" customFormat="false" ht="13.5" hidden="false" customHeight="true" outlineLevel="0" collapsed="false">
      <c r="B614" s="67"/>
      <c r="C614" s="68"/>
      <c r="D614" s="69"/>
      <c r="E614" s="20" t="str">
        <f aca="false">IF(B612="","",VLOOKUP($A612,データ,2,0))</f>
        <v/>
      </c>
      <c r="F614" s="63" t="str">
        <f aca="false">IF(C612="","",VLOOKUP($A612,データ,2,0))</f>
        <v/>
      </c>
      <c r="G614" s="64" t="str">
        <f aca="false">IF(A610="","",IF(VLOOKUP(A610,データ,19,0)=0,"",VLOOKUP(VLOOKUP(A610,データ,19,0),品名,2)))</f>
        <v/>
      </c>
      <c r="H614" s="71" t="str">
        <f aca="false">IF(A610="",0,VLOOKUP(A610,データ,20,0))</f>
        <v/>
      </c>
      <c r="I614" s="72" t="str">
        <f aca="false">IF(A610="",0,VLOOKUP(A610,データ,21,0))</f>
        <v/>
      </c>
      <c r="J614" s="72" t="str">
        <f aca="false">H614*I614</f>
        <v/>
      </c>
      <c r="K614" s="48"/>
      <c r="L614" s="66"/>
    </row>
    <row r="615" customFormat="false" ht="13.5" hidden="false" customHeight="true" outlineLevel="0" collapsed="false">
      <c r="B615" s="67" t="str">
        <f aca="false">IF(I615&gt;=1,"k","")</f>
        <v>k</v>
      </c>
      <c r="C615" s="27"/>
      <c r="D615" s="73"/>
      <c r="E615" s="20" t="str">
        <f aca="false">IF(B613="","",VLOOKUP($A613,データ,2,0))</f>
        <v/>
      </c>
      <c r="F615" s="63" t="str">
        <f aca="false">IF(C613="","",VLOOKUP($A613,データ,2,0))</f>
        <v/>
      </c>
      <c r="G615" s="5" t="s">
        <v>38</v>
      </c>
      <c r="H615" s="5"/>
      <c r="I615" s="46" t="str">
        <f aca="false">SUM(I610:I614)</f>
        <v/>
      </c>
      <c r="J615" s="46" t="str">
        <f aca="false">SUM(J610:J614)</f>
        <v/>
      </c>
      <c r="K615" s="46" t="str">
        <f aca="false">IF(J615&lt;5000,J615,5000)</f>
        <v/>
      </c>
      <c r="L615" s="47" t="n">
        <f aca="false">+J615-K615</f>
        <v>0</v>
      </c>
    </row>
    <row r="616" customFormat="false" ht="13.5" hidden="false" customHeight="true" outlineLevel="0" collapsed="false">
      <c r="A616" s="1" t="str">
        <f aca="false">IF(B616&gt;=1,SMALL(順,B616),"")</f>
        <v/>
      </c>
      <c r="C616" s="77" t="s">
        <v>37</v>
      </c>
      <c r="D616" s="77"/>
      <c r="E616" s="77"/>
      <c r="F616" s="77"/>
      <c r="G616" s="77"/>
      <c r="H616" s="77"/>
      <c r="I616" s="77"/>
      <c r="J616" s="77"/>
      <c r="K616" s="75" t="n">
        <f aca="true">IF(K615&lt;1,"",SUMIF($B$8:INDIRECT("b"&amp;ROW()),"=k",$K$8:$K$707))</f>
        <v>0</v>
      </c>
      <c r="L616" s="76"/>
    </row>
    <row r="617" customFormat="false" ht="13.5" hidden="false" customHeight="true" outlineLevel="0" collapsed="false">
      <c r="A617" s="61" t="str">
        <f aca="false">IF(B617="","",SMALL(順,B617))</f>
        <v/>
      </c>
      <c r="B617" s="1" t="str">
        <f aca="false">IF(B610="","",IF(B610+1&gt;入力用!$W$8,"",B610+1))</f>
        <v/>
      </c>
      <c r="C617" s="23" t="str">
        <f aca="false">B617</f>
        <v/>
      </c>
      <c r="D617" s="62"/>
      <c r="E617" s="20" t="str">
        <f aca="false">IF($B617="","",VLOOKUP($A617,データ,5,0))</f>
        <v/>
      </c>
      <c r="F617" s="63" t="str">
        <f aca="false">IF($B617="","",VLOOKUP($A617,データ,6,0))</f>
        <v/>
      </c>
      <c r="G617" s="64" t="str">
        <f aca="false">IF(A617="","",IF(VLOOKUP(A617,データ,7,0)=0,"",VLOOKUP(VLOOKUP(A617,データ,7,0),品名,2)))</f>
        <v/>
      </c>
      <c r="H617" s="65" t="str">
        <f aca="false">IF(A617="",0,VLOOKUP(A617,データ,8,0))</f>
        <v/>
      </c>
      <c r="I617" s="65" t="str">
        <f aca="false">IF(A617="",0,VLOOKUP(A617,データ,9,0))</f>
        <v/>
      </c>
      <c r="J617" s="65" t="str">
        <f aca="false">H617*I617</f>
        <v/>
      </c>
      <c r="K617" s="48"/>
      <c r="L617" s="66"/>
    </row>
    <row r="618" customFormat="false" ht="13.5" hidden="false" customHeight="true" outlineLevel="0" collapsed="false">
      <c r="B618" s="67"/>
      <c r="C618" s="68"/>
      <c r="D618" s="69"/>
      <c r="E618" s="20" t="str">
        <f aca="false">IF(B616="","",VLOOKUP($A616,データ,2,0))</f>
        <v/>
      </c>
      <c r="F618" s="63" t="n">
        <f aca="false">IF(C616="","",VLOOKUP($A616,データ,2,0))</f>
        <v>1</v>
      </c>
      <c r="G618" s="64" t="str">
        <f aca="false">IF(A617="","",IF(VLOOKUP(A617,データ,10,0)=0,"",VLOOKUP(VLOOKUP(A617,データ,10,0),品名,2)))</f>
        <v/>
      </c>
      <c r="H618" s="70" t="str">
        <f aca="false">IF(A617="",0,VLOOKUP(A617,データ,11,0))</f>
        <v/>
      </c>
      <c r="I618" s="70" t="str">
        <f aca="false">IF(A617="",0,VLOOKUP(A617,データ,12,0))</f>
        <v/>
      </c>
      <c r="J618" s="70" t="str">
        <f aca="false">H618*I618</f>
        <v/>
      </c>
      <c r="K618" s="48"/>
      <c r="L618" s="66"/>
    </row>
    <row r="619" customFormat="false" ht="13.5" hidden="false" customHeight="true" outlineLevel="0" collapsed="false">
      <c r="B619" s="67"/>
      <c r="C619" s="68" t="str">
        <f aca="false">IF($B617="","",VLOOKUP($A617,データ,3,0))</f>
        <v/>
      </c>
      <c r="D619" s="69" t="str">
        <f aca="false">IF($B617="","",VLOOKUP($A617,データ,4,0))</f>
        <v/>
      </c>
      <c r="E619" s="20" t="str">
        <f aca="false">IF(B617="","",VLOOKUP($A617,データ,2,0))</f>
        <v/>
      </c>
      <c r="F619" s="63" t="str">
        <f aca="false">IF(C617="","",VLOOKUP($A617,データ,2,0))</f>
        <v/>
      </c>
      <c r="G619" s="64" t="str">
        <f aca="false">IF(A617="","",IF(VLOOKUP(A617,データ,13,0)=0,"",VLOOKUP(VLOOKUP(A617,データ,13,0),品名,2)))</f>
        <v/>
      </c>
      <c r="H619" s="70" t="str">
        <f aca="false">IF(A617="",0,VLOOKUP(A617,データ,14,0))</f>
        <v/>
      </c>
      <c r="I619" s="70" t="str">
        <f aca="false">IF(A617="",0,VLOOKUP(A617,データ,15,0))</f>
        <v/>
      </c>
      <c r="J619" s="70" t="str">
        <f aca="false">H619*I619</f>
        <v/>
      </c>
      <c r="K619" s="48"/>
      <c r="L619" s="66"/>
    </row>
    <row r="620" customFormat="false" ht="13.5" hidden="false" customHeight="true" outlineLevel="0" collapsed="false">
      <c r="B620" s="67"/>
      <c r="C620" s="68"/>
      <c r="D620" s="69"/>
      <c r="E620" s="20" t="str">
        <f aca="false">IF(B618="","",VLOOKUP($A618,データ,2,0))</f>
        <v/>
      </c>
      <c r="F620" s="63" t="str">
        <f aca="false">IF(C618="","",VLOOKUP($A618,データ,2,0))</f>
        <v/>
      </c>
      <c r="G620" s="64" t="str">
        <f aca="false">IF(A617="","",IF(VLOOKUP(A617,データ,16,0)=0,"",VLOOKUP(VLOOKUP(A617,データ,16,0),品名,2)))</f>
        <v/>
      </c>
      <c r="H620" s="70" t="str">
        <f aca="false">IF(A617="",0,VLOOKUP(A617,データ,17,0))</f>
        <v/>
      </c>
      <c r="I620" s="70" t="str">
        <f aca="false">IF(A617="",0,VLOOKUP(A617,データ,18,0))</f>
        <v/>
      </c>
      <c r="J620" s="70" t="str">
        <f aca="false">H620*I620</f>
        <v/>
      </c>
      <c r="K620" s="48"/>
      <c r="L620" s="66"/>
    </row>
    <row r="621" customFormat="false" ht="13.5" hidden="false" customHeight="true" outlineLevel="0" collapsed="false">
      <c r="B621" s="67"/>
      <c r="C621" s="68"/>
      <c r="D621" s="69"/>
      <c r="E621" s="20" t="str">
        <f aca="false">IF(B619="","",VLOOKUP($A619,データ,2,0))</f>
        <v/>
      </c>
      <c r="F621" s="63" t="str">
        <f aca="false">IF(C619="","",VLOOKUP($A619,データ,2,0))</f>
        <v/>
      </c>
      <c r="G621" s="64" t="str">
        <f aca="false">IF(A617="","",IF(VLOOKUP(A617,データ,19,0)=0,"",VLOOKUP(VLOOKUP(A617,データ,19,0),品名,2)))</f>
        <v/>
      </c>
      <c r="H621" s="71" t="str">
        <f aca="false">IF(A617="",0,VLOOKUP(A617,データ,20,0))</f>
        <v/>
      </c>
      <c r="I621" s="72" t="str">
        <f aca="false">IF(A617="",0,VLOOKUP(A617,データ,21,0))</f>
        <v/>
      </c>
      <c r="J621" s="72" t="str">
        <f aca="false">H621*I621</f>
        <v/>
      </c>
      <c r="K621" s="48"/>
      <c r="L621" s="66"/>
    </row>
    <row r="622" customFormat="false" ht="13.5" hidden="false" customHeight="true" outlineLevel="0" collapsed="false">
      <c r="B622" s="67" t="str">
        <f aca="false">IF(I622&gt;=1,"k","")</f>
        <v>k</v>
      </c>
      <c r="C622" s="27"/>
      <c r="D622" s="73"/>
      <c r="E622" s="20" t="str">
        <f aca="false">IF(B620="","",VLOOKUP($A620,データ,2,0))</f>
        <v/>
      </c>
      <c r="F622" s="63" t="str">
        <f aca="false">IF(C620="","",VLOOKUP($A620,データ,2,0))</f>
        <v/>
      </c>
      <c r="G622" s="5" t="s">
        <v>38</v>
      </c>
      <c r="H622" s="5"/>
      <c r="I622" s="46" t="str">
        <f aca="false">SUM(I617:I621)</f>
        <v/>
      </c>
      <c r="J622" s="46" t="str">
        <f aca="false">SUM(J617:J621)</f>
        <v/>
      </c>
      <c r="K622" s="46" t="str">
        <f aca="false">IF(J622&lt;5000,J622,5000)</f>
        <v/>
      </c>
      <c r="L622" s="47" t="n">
        <f aca="false">+J622-K622</f>
        <v>0</v>
      </c>
    </row>
    <row r="623" customFormat="false" ht="13.5" hidden="false" customHeight="true" outlineLevel="0" collapsed="false">
      <c r="A623" s="1" t="str">
        <f aca="false">IF(B623&gt;=1,SMALL(順,B623),"")</f>
        <v/>
      </c>
      <c r="C623" s="77" t="s">
        <v>37</v>
      </c>
      <c r="D623" s="77"/>
      <c r="E623" s="77"/>
      <c r="F623" s="77"/>
      <c r="G623" s="77"/>
      <c r="H623" s="77"/>
      <c r="I623" s="77"/>
      <c r="J623" s="77"/>
      <c r="K623" s="75" t="n">
        <f aca="true">IF(K622&lt;1,"",SUMIF($B$8:INDIRECT("b"&amp;ROW()),"=k",$K$8:$K$707))</f>
        <v>0</v>
      </c>
      <c r="L623" s="76"/>
    </row>
    <row r="624" customFormat="false" ht="13.5" hidden="false" customHeight="true" outlineLevel="0" collapsed="false">
      <c r="A624" s="61" t="str">
        <f aca="false">IF(B624="","",SMALL(順,B624))</f>
        <v/>
      </c>
      <c r="B624" s="1" t="str">
        <f aca="false">IF(B617="","",IF(B617+1&gt;入力用!$W$8,"",B617+1))</f>
        <v/>
      </c>
      <c r="C624" s="23" t="str">
        <f aca="false">B624</f>
        <v/>
      </c>
      <c r="D624" s="62"/>
      <c r="E624" s="20" t="str">
        <f aca="false">IF($B624="","",VLOOKUP($A624,データ,5,0))</f>
        <v/>
      </c>
      <c r="F624" s="63" t="str">
        <f aca="false">IF($B624="","",VLOOKUP($A624,データ,6,0))</f>
        <v/>
      </c>
      <c r="G624" s="64" t="str">
        <f aca="false">IF(A624="","",IF(VLOOKUP(A624,データ,7,0)=0,"",VLOOKUP(VLOOKUP(A624,データ,7,0),品名,2)))</f>
        <v/>
      </c>
      <c r="H624" s="65" t="str">
        <f aca="false">IF(A624="",0,VLOOKUP(A624,データ,8,0))</f>
        <v/>
      </c>
      <c r="I624" s="65" t="str">
        <f aca="false">IF(A624="",0,VLOOKUP(A624,データ,9,0))</f>
        <v/>
      </c>
      <c r="J624" s="65" t="str">
        <f aca="false">H624*I624</f>
        <v/>
      </c>
      <c r="K624" s="48"/>
      <c r="L624" s="66"/>
    </row>
    <row r="625" customFormat="false" ht="13.5" hidden="false" customHeight="true" outlineLevel="0" collapsed="false">
      <c r="B625" s="67"/>
      <c r="C625" s="68"/>
      <c r="D625" s="69"/>
      <c r="E625" s="20" t="str">
        <f aca="false">IF(B623="","",VLOOKUP($A623,データ,2,0))</f>
        <v/>
      </c>
      <c r="F625" s="63" t="n">
        <f aca="false">IF(C623="","",VLOOKUP($A623,データ,2,0))</f>
        <v>1</v>
      </c>
      <c r="G625" s="64" t="str">
        <f aca="false">IF(A624="","",IF(VLOOKUP(A624,データ,10,0)=0,"",VLOOKUP(VLOOKUP(A624,データ,10,0),品名,2)))</f>
        <v/>
      </c>
      <c r="H625" s="70" t="str">
        <f aca="false">IF(A624="",0,VLOOKUP(A624,データ,11,0))</f>
        <v/>
      </c>
      <c r="I625" s="70" t="str">
        <f aca="false">IF(A624="",0,VLOOKUP(A624,データ,12,0))</f>
        <v/>
      </c>
      <c r="J625" s="70" t="str">
        <f aca="false">H625*I625</f>
        <v/>
      </c>
      <c r="K625" s="48"/>
      <c r="L625" s="66"/>
    </row>
    <row r="626" customFormat="false" ht="13.5" hidden="false" customHeight="true" outlineLevel="0" collapsed="false">
      <c r="B626" s="67"/>
      <c r="C626" s="68" t="str">
        <f aca="false">IF($B624="","",VLOOKUP($A624,データ,3,0))</f>
        <v/>
      </c>
      <c r="D626" s="69" t="str">
        <f aca="false">IF($B624="","",VLOOKUP($A624,データ,4,0))</f>
        <v/>
      </c>
      <c r="E626" s="20" t="str">
        <f aca="false">IF(B624="","",VLOOKUP($A624,データ,2,0))</f>
        <v/>
      </c>
      <c r="F626" s="63" t="str">
        <f aca="false">IF(C624="","",VLOOKUP($A624,データ,2,0))</f>
        <v/>
      </c>
      <c r="G626" s="64" t="str">
        <f aca="false">IF(A624="","",IF(VLOOKUP(A624,データ,13,0)=0,"",VLOOKUP(VLOOKUP(A624,データ,13,0),品名,2)))</f>
        <v/>
      </c>
      <c r="H626" s="70" t="str">
        <f aca="false">IF(A624="",0,VLOOKUP(A624,データ,14,0))</f>
        <v/>
      </c>
      <c r="I626" s="70" t="str">
        <f aca="false">IF(A624="",0,VLOOKUP(A624,データ,15,0))</f>
        <v/>
      </c>
      <c r="J626" s="70" t="str">
        <f aca="false">H626*I626</f>
        <v/>
      </c>
      <c r="K626" s="48"/>
      <c r="L626" s="66"/>
    </row>
    <row r="627" customFormat="false" ht="13.5" hidden="false" customHeight="true" outlineLevel="0" collapsed="false">
      <c r="B627" s="67"/>
      <c r="C627" s="68"/>
      <c r="D627" s="69"/>
      <c r="E627" s="20" t="str">
        <f aca="false">IF(B625="","",VLOOKUP($A625,データ,2,0))</f>
        <v/>
      </c>
      <c r="F627" s="63" t="str">
        <f aca="false">IF(C625="","",VLOOKUP($A625,データ,2,0))</f>
        <v/>
      </c>
      <c r="G627" s="64" t="str">
        <f aca="false">IF(A624="","",IF(VLOOKUP(A624,データ,16,0)=0,"",VLOOKUP(VLOOKUP(A624,データ,16,0),品名,2)))</f>
        <v/>
      </c>
      <c r="H627" s="70" t="str">
        <f aca="false">IF(A624="",0,VLOOKUP(A624,データ,17,0))</f>
        <v/>
      </c>
      <c r="I627" s="70" t="str">
        <f aca="false">IF(A624="",0,VLOOKUP(A624,データ,18,0))</f>
        <v/>
      </c>
      <c r="J627" s="70" t="str">
        <f aca="false">H627*I627</f>
        <v/>
      </c>
      <c r="K627" s="48"/>
      <c r="L627" s="66"/>
    </row>
    <row r="628" customFormat="false" ht="13.5" hidden="false" customHeight="true" outlineLevel="0" collapsed="false">
      <c r="B628" s="67"/>
      <c r="C628" s="68"/>
      <c r="D628" s="69"/>
      <c r="E628" s="20" t="str">
        <f aca="false">IF(B626="","",VLOOKUP($A626,データ,2,0))</f>
        <v/>
      </c>
      <c r="F628" s="63" t="str">
        <f aca="false">IF(C626="","",VLOOKUP($A626,データ,2,0))</f>
        <v/>
      </c>
      <c r="G628" s="64" t="str">
        <f aca="false">IF(A624="","",IF(VLOOKUP(A624,データ,19,0)=0,"",VLOOKUP(VLOOKUP(A624,データ,19,0),品名,2)))</f>
        <v/>
      </c>
      <c r="H628" s="71" t="str">
        <f aca="false">IF(A624="",0,VLOOKUP(A624,データ,20,0))</f>
        <v/>
      </c>
      <c r="I628" s="72" t="str">
        <f aca="false">IF(A624="",0,VLOOKUP(A624,データ,21,0))</f>
        <v/>
      </c>
      <c r="J628" s="72" t="str">
        <f aca="false">H628*I628</f>
        <v/>
      </c>
      <c r="K628" s="48"/>
      <c r="L628" s="66"/>
    </row>
    <row r="629" customFormat="false" ht="13.5" hidden="false" customHeight="true" outlineLevel="0" collapsed="false">
      <c r="B629" s="67" t="str">
        <f aca="false">IF(I629&gt;=1,"k","")</f>
        <v>k</v>
      </c>
      <c r="C629" s="27"/>
      <c r="D629" s="73"/>
      <c r="E629" s="20" t="str">
        <f aca="false">IF(B627="","",VLOOKUP($A627,データ,2,0))</f>
        <v/>
      </c>
      <c r="F629" s="63" t="str">
        <f aca="false">IF(C627="","",VLOOKUP($A627,データ,2,0))</f>
        <v/>
      </c>
      <c r="G629" s="5" t="s">
        <v>38</v>
      </c>
      <c r="H629" s="5"/>
      <c r="I629" s="46" t="str">
        <f aca="false">SUM(I624:I628)</f>
        <v/>
      </c>
      <c r="J629" s="46" t="str">
        <f aca="false">SUM(J624:J628)</f>
        <v/>
      </c>
      <c r="K629" s="46" t="str">
        <f aca="false">IF(J629&lt;5000,J629,5000)</f>
        <v/>
      </c>
      <c r="L629" s="47" t="n">
        <f aca="false">+J629-K629</f>
        <v>0</v>
      </c>
    </row>
    <row r="630" customFormat="false" ht="13.5" hidden="false" customHeight="true" outlineLevel="0" collapsed="false">
      <c r="A630" s="1" t="str">
        <f aca="false">IF(B630&gt;=1,SMALL(順,B630),"")</f>
        <v/>
      </c>
      <c r="C630" s="77" t="s">
        <v>37</v>
      </c>
      <c r="D630" s="77"/>
      <c r="E630" s="77"/>
      <c r="F630" s="77"/>
      <c r="G630" s="77"/>
      <c r="H630" s="77"/>
      <c r="I630" s="77"/>
      <c r="J630" s="77"/>
      <c r="K630" s="75" t="n">
        <f aca="true">IF(K629&lt;1,"",SUMIF($B$8:INDIRECT("b"&amp;ROW()),"=k",$K$8:$K$707))</f>
        <v>0</v>
      </c>
      <c r="L630" s="76"/>
    </row>
    <row r="631" customFormat="false" ht="13.5" hidden="false" customHeight="true" outlineLevel="0" collapsed="false">
      <c r="A631" s="61" t="str">
        <f aca="false">IF(B631="","",SMALL(順,B631))</f>
        <v/>
      </c>
      <c r="B631" s="1" t="str">
        <f aca="false">IF(B624="","",IF(B624+1&gt;入力用!$W$8,"",B624+1))</f>
        <v/>
      </c>
      <c r="C631" s="23" t="str">
        <f aca="false">B631</f>
        <v/>
      </c>
      <c r="D631" s="62"/>
      <c r="E631" s="20" t="str">
        <f aca="false">IF($B631="","",VLOOKUP($A631,データ,5,0))</f>
        <v/>
      </c>
      <c r="F631" s="63" t="str">
        <f aca="false">IF($B631="","",VLOOKUP($A631,データ,6,0))</f>
        <v/>
      </c>
      <c r="G631" s="64" t="str">
        <f aca="false">IF(A631="","",IF(VLOOKUP(A631,データ,7,0)=0,"",VLOOKUP(VLOOKUP(A631,データ,7,0),品名,2)))</f>
        <v/>
      </c>
      <c r="H631" s="65" t="str">
        <f aca="false">IF(A631="",0,VLOOKUP(A631,データ,8,0))</f>
        <v/>
      </c>
      <c r="I631" s="65" t="str">
        <f aca="false">IF(A631="",0,VLOOKUP(A631,データ,9,0))</f>
        <v/>
      </c>
      <c r="J631" s="65" t="str">
        <f aca="false">H631*I631</f>
        <v/>
      </c>
      <c r="K631" s="48"/>
      <c r="L631" s="66"/>
    </row>
    <row r="632" customFormat="false" ht="13.5" hidden="false" customHeight="true" outlineLevel="0" collapsed="false">
      <c r="B632" s="67"/>
      <c r="C632" s="68"/>
      <c r="D632" s="69"/>
      <c r="E632" s="20" t="str">
        <f aca="false">IF(B630="","",VLOOKUP($A630,データ,2,0))</f>
        <v/>
      </c>
      <c r="F632" s="63" t="n">
        <f aca="false">IF(C630="","",VLOOKUP($A630,データ,2,0))</f>
        <v>1</v>
      </c>
      <c r="G632" s="64" t="str">
        <f aca="false">IF(A631="","",IF(VLOOKUP(A631,データ,10,0)=0,"",VLOOKUP(VLOOKUP(A631,データ,10,0),品名,2)))</f>
        <v/>
      </c>
      <c r="H632" s="70" t="str">
        <f aca="false">IF(A631="",0,VLOOKUP(A631,データ,11,0))</f>
        <v/>
      </c>
      <c r="I632" s="70" t="str">
        <f aca="false">IF(A631="",0,VLOOKUP(A631,データ,12,0))</f>
        <v/>
      </c>
      <c r="J632" s="70" t="str">
        <f aca="false">H632*I632</f>
        <v/>
      </c>
      <c r="K632" s="48"/>
      <c r="L632" s="66"/>
    </row>
    <row r="633" customFormat="false" ht="13.5" hidden="false" customHeight="true" outlineLevel="0" collapsed="false">
      <c r="B633" s="67"/>
      <c r="C633" s="68" t="str">
        <f aca="false">IF($B631="","",VLOOKUP($A631,データ,3,0))</f>
        <v/>
      </c>
      <c r="D633" s="69" t="str">
        <f aca="false">IF($B631="","",VLOOKUP($A631,データ,4,0))</f>
        <v/>
      </c>
      <c r="E633" s="20" t="str">
        <f aca="false">IF(B631="","",VLOOKUP($A631,データ,2,0))</f>
        <v/>
      </c>
      <c r="F633" s="63" t="str">
        <f aca="false">IF(C631="","",VLOOKUP($A631,データ,2,0))</f>
        <v/>
      </c>
      <c r="G633" s="64" t="str">
        <f aca="false">IF(A631="","",IF(VLOOKUP(A631,データ,13,0)=0,"",VLOOKUP(VLOOKUP(A631,データ,13,0),品名,2)))</f>
        <v/>
      </c>
      <c r="H633" s="70" t="str">
        <f aca="false">IF(A631="",0,VLOOKUP(A631,データ,14,0))</f>
        <v/>
      </c>
      <c r="I633" s="70" t="str">
        <f aca="false">IF(A631="",0,VLOOKUP(A631,データ,15,0))</f>
        <v/>
      </c>
      <c r="J633" s="70" t="str">
        <f aca="false">H633*I633</f>
        <v/>
      </c>
      <c r="K633" s="48"/>
      <c r="L633" s="66"/>
    </row>
    <row r="634" customFormat="false" ht="13.5" hidden="false" customHeight="true" outlineLevel="0" collapsed="false">
      <c r="B634" s="67"/>
      <c r="C634" s="68"/>
      <c r="D634" s="69"/>
      <c r="E634" s="20" t="str">
        <f aca="false">IF(B632="","",VLOOKUP($A632,データ,2,0))</f>
        <v/>
      </c>
      <c r="F634" s="63" t="str">
        <f aca="false">IF(C632="","",VLOOKUP($A632,データ,2,0))</f>
        <v/>
      </c>
      <c r="G634" s="64" t="str">
        <f aca="false">IF(A631="","",IF(VLOOKUP(A631,データ,16,0)=0,"",VLOOKUP(VLOOKUP(A631,データ,16,0),品名,2)))</f>
        <v/>
      </c>
      <c r="H634" s="70" t="str">
        <f aca="false">IF(A631="",0,VLOOKUP(A631,データ,17,0))</f>
        <v/>
      </c>
      <c r="I634" s="70" t="str">
        <f aca="false">IF(A631="",0,VLOOKUP(A631,データ,18,0))</f>
        <v/>
      </c>
      <c r="J634" s="70" t="str">
        <f aca="false">H634*I634</f>
        <v/>
      </c>
      <c r="K634" s="48"/>
      <c r="L634" s="66"/>
    </row>
    <row r="635" customFormat="false" ht="13.5" hidden="false" customHeight="true" outlineLevel="0" collapsed="false">
      <c r="B635" s="67"/>
      <c r="C635" s="68"/>
      <c r="D635" s="69"/>
      <c r="E635" s="20" t="str">
        <f aca="false">IF(B633="","",VLOOKUP($A633,データ,2,0))</f>
        <v/>
      </c>
      <c r="F635" s="63" t="str">
        <f aca="false">IF(C633="","",VLOOKUP($A633,データ,2,0))</f>
        <v/>
      </c>
      <c r="G635" s="64" t="str">
        <f aca="false">IF(A631="","",IF(VLOOKUP(A631,データ,19,0)=0,"",VLOOKUP(VLOOKUP(A631,データ,19,0),品名,2)))</f>
        <v/>
      </c>
      <c r="H635" s="71" t="str">
        <f aca="false">IF(A631="",0,VLOOKUP(A631,データ,20,0))</f>
        <v/>
      </c>
      <c r="I635" s="72" t="str">
        <f aca="false">IF(A631="",0,VLOOKUP(A631,データ,21,0))</f>
        <v/>
      </c>
      <c r="J635" s="72" t="str">
        <f aca="false">H635*I635</f>
        <v/>
      </c>
      <c r="K635" s="48"/>
      <c r="L635" s="66"/>
    </row>
    <row r="636" customFormat="false" ht="13.5" hidden="false" customHeight="true" outlineLevel="0" collapsed="false">
      <c r="B636" s="67" t="str">
        <f aca="false">IF(I636&gt;=1,"k","")</f>
        <v>k</v>
      </c>
      <c r="C636" s="27"/>
      <c r="D636" s="73"/>
      <c r="E636" s="20" t="str">
        <f aca="false">IF(B634="","",VLOOKUP($A634,データ,2,0))</f>
        <v/>
      </c>
      <c r="F636" s="63" t="str">
        <f aca="false">IF(C634="","",VLOOKUP($A634,データ,2,0))</f>
        <v/>
      </c>
      <c r="G636" s="5" t="s">
        <v>38</v>
      </c>
      <c r="H636" s="5"/>
      <c r="I636" s="46" t="str">
        <f aca="false">SUM(I631:I635)</f>
        <v/>
      </c>
      <c r="J636" s="46" t="str">
        <f aca="false">SUM(J631:J635)</f>
        <v/>
      </c>
      <c r="K636" s="46" t="str">
        <f aca="false">IF(J636&lt;5000,J636,5000)</f>
        <v/>
      </c>
      <c r="L636" s="47" t="n">
        <f aca="false">+J636-K636</f>
        <v>0</v>
      </c>
    </row>
    <row r="637" customFormat="false" ht="13.5" hidden="false" customHeight="true" outlineLevel="0" collapsed="false">
      <c r="A637" s="1" t="str">
        <f aca="false">IF(B637&gt;=1,SMALL(順,B637),"")</f>
        <v/>
      </c>
      <c r="C637" s="77" t="s">
        <v>37</v>
      </c>
      <c r="D637" s="77"/>
      <c r="E637" s="77"/>
      <c r="F637" s="77"/>
      <c r="G637" s="77"/>
      <c r="H637" s="77"/>
      <c r="I637" s="77"/>
      <c r="J637" s="77"/>
      <c r="K637" s="75" t="n">
        <f aca="true">IF(K636&lt;1,"",SUMIF($B$8:INDIRECT("b"&amp;ROW()),"=k",$K$8:$K$707))</f>
        <v>0</v>
      </c>
      <c r="L637" s="76"/>
    </row>
    <row r="638" customFormat="false" ht="13.5" hidden="false" customHeight="true" outlineLevel="0" collapsed="false">
      <c r="A638" s="61" t="str">
        <f aca="false">IF(B638="","",SMALL(順,B638))</f>
        <v/>
      </c>
      <c r="B638" s="1" t="str">
        <f aca="false">IF(B631="","",IF(B631+1&gt;入力用!$W$8,"",B631+1))</f>
        <v/>
      </c>
      <c r="C638" s="23" t="str">
        <f aca="false">B638</f>
        <v/>
      </c>
      <c r="D638" s="62"/>
      <c r="E638" s="20" t="str">
        <f aca="false">IF($B638="","",VLOOKUP($A638,データ,5,0))</f>
        <v/>
      </c>
      <c r="F638" s="63" t="str">
        <f aca="false">IF($B638="","",VLOOKUP($A638,データ,6,0))</f>
        <v/>
      </c>
      <c r="G638" s="64" t="str">
        <f aca="false">IF(A638="","",IF(VLOOKUP(A638,データ,7,0)=0,"",VLOOKUP(VLOOKUP(A638,データ,7,0),品名,2)))</f>
        <v/>
      </c>
      <c r="H638" s="65" t="str">
        <f aca="false">IF(A638="",0,VLOOKUP(A638,データ,8,0))</f>
        <v/>
      </c>
      <c r="I638" s="65" t="str">
        <f aca="false">IF(A638="",0,VLOOKUP(A638,データ,9,0))</f>
        <v/>
      </c>
      <c r="J638" s="65" t="str">
        <f aca="false">H638*I638</f>
        <v/>
      </c>
      <c r="K638" s="48"/>
      <c r="L638" s="66"/>
    </row>
    <row r="639" customFormat="false" ht="13.5" hidden="false" customHeight="true" outlineLevel="0" collapsed="false">
      <c r="B639" s="67"/>
      <c r="C639" s="68"/>
      <c r="D639" s="69"/>
      <c r="E639" s="20" t="str">
        <f aca="false">IF(B637="","",VLOOKUP($A637,データ,2,0))</f>
        <v/>
      </c>
      <c r="F639" s="63" t="n">
        <f aca="false">IF(C637="","",VLOOKUP($A637,データ,2,0))</f>
        <v>1</v>
      </c>
      <c r="G639" s="64" t="str">
        <f aca="false">IF(A638="","",IF(VLOOKUP(A638,データ,10,0)=0,"",VLOOKUP(VLOOKUP(A638,データ,10,0),品名,2)))</f>
        <v/>
      </c>
      <c r="H639" s="70" t="str">
        <f aca="false">IF(A638="",0,VLOOKUP(A638,データ,11,0))</f>
        <v/>
      </c>
      <c r="I639" s="70" t="str">
        <f aca="false">IF(A638="",0,VLOOKUP(A638,データ,12,0))</f>
        <v/>
      </c>
      <c r="J639" s="70" t="str">
        <f aca="false">H639*I639</f>
        <v/>
      </c>
      <c r="K639" s="48"/>
      <c r="L639" s="66"/>
    </row>
    <row r="640" customFormat="false" ht="13.5" hidden="false" customHeight="true" outlineLevel="0" collapsed="false">
      <c r="B640" s="67"/>
      <c r="C640" s="68" t="str">
        <f aca="false">IF($B638="","",VLOOKUP($A638,データ,3,0))</f>
        <v/>
      </c>
      <c r="D640" s="69" t="str">
        <f aca="false">IF($B638="","",VLOOKUP($A638,データ,4,0))</f>
        <v/>
      </c>
      <c r="E640" s="20" t="str">
        <f aca="false">IF(B638="","",VLOOKUP($A638,データ,2,0))</f>
        <v/>
      </c>
      <c r="F640" s="63" t="str">
        <f aca="false">IF(C638="","",VLOOKUP($A638,データ,2,0))</f>
        <v/>
      </c>
      <c r="G640" s="64" t="str">
        <f aca="false">IF(A638="","",IF(VLOOKUP(A638,データ,13,0)=0,"",VLOOKUP(VLOOKUP(A638,データ,13,0),品名,2)))</f>
        <v/>
      </c>
      <c r="H640" s="70" t="str">
        <f aca="false">IF(A638="",0,VLOOKUP(A638,データ,14,0))</f>
        <v/>
      </c>
      <c r="I640" s="70" t="str">
        <f aca="false">IF(A638="",0,VLOOKUP(A638,データ,15,0))</f>
        <v/>
      </c>
      <c r="J640" s="70" t="str">
        <f aca="false">H640*I640</f>
        <v/>
      </c>
      <c r="K640" s="48"/>
      <c r="L640" s="66"/>
    </row>
    <row r="641" customFormat="false" ht="13.5" hidden="false" customHeight="true" outlineLevel="0" collapsed="false">
      <c r="B641" s="67"/>
      <c r="C641" s="68"/>
      <c r="D641" s="69"/>
      <c r="E641" s="20" t="str">
        <f aca="false">IF(B639="","",VLOOKUP($A639,データ,2,0))</f>
        <v/>
      </c>
      <c r="F641" s="63" t="str">
        <f aca="false">IF(C639="","",VLOOKUP($A639,データ,2,0))</f>
        <v/>
      </c>
      <c r="G641" s="64" t="str">
        <f aca="false">IF(A638="","",IF(VLOOKUP(A638,データ,16,0)=0,"",VLOOKUP(VLOOKUP(A638,データ,16,0),品名,2)))</f>
        <v/>
      </c>
      <c r="H641" s="70" t="str">
        <f aca="false">IF(A638="",0,VLOOKUP(A638,データ,17,0))</f>
        <v/>
      </c>
      <c r="I641" s="70" t="str">
        <f aca="false">IF(A638="",0,VLOOKUP(A638,データ,18,0))</f>
        <v/>
      </c>
      <c r="J641" s="70" t="str">
        <f aca="false">H641*I641</f>
        <v/>
      </c>
      <c r="K641" s="48"/>
      <c r="L641" s="66"/>
    </row>
    <row r="642" customFormat="false" ht="13.5" hidden="false" customHeight="true" outlineLevel="0" collapsed="false">
      <c r="B642" s="67"/>
      <c r="C642" s="68"/>
      <c r="D642" s="69"/>
      <c r="E642" s="20" t="str">
        <f aca="false">IF(B640="","",VLOOKUP($A640,データ,2,0))</f>
        <v/>
      </c>
      <c r="F642" s="63" t="str">
        <f aca="false">IF(C640="","",VLOOKUP($A640,データ,2,0))</f>
        <v/>
      </c>
      <c r="G642" s="64" t="str">
        <f aca="false">IF(A638="","",IF(VLOOKUP(A638,データ,19,0)=0,"",VLOOKUP(VLOOKUP(A638,データ,19,0),品名,2)))</f>
        <v/>
      </c>
      <c r="H642" s="71" t="str">
        <f aca="false">IF(A638="",0,VLOOKUP(A638,データ,20,0))</f>
        <v/>
      </c>
      <c r="I642" s="72" t="str">
        <f aca="false">IF(A638="",0,VLOOKUP(A638,データ,21,0))</f>
        <v/>
      </c>
      <c r="J642" s="72" t="str">
        <f aca="false">H642*I642</f>
        <v/>
      </c>
      <c r="K642" s="48"/>
      <c r="L642" s="66"/>
    </row>
    <row r="643" customFormat="false" ht="13.5" hidden="false" customHeight="true" outlineLevel="0" collapsed="false">
      <c r="B643" s="67" t="str">
        <f aca="false">IF(I643&gt;=1,"k","")</f>
        <v>k</v>
      </c>
      <c r="C643" s="27"/>
      <c r="D643" s="73"/>
      <c r="E643" s="20" t="str">
        <f aca="false">IF(B641="","",VLOOKUP($A641,データ,2,0))</f>
        <v/>
      </c>
      <c r="F643" s="63" t="str">
        <f aca="false">IF(C641="","",VLOOKUP($A641,データ,2,0))</f>
        <v/>
      </c>
      <c r="G643" s="5" t="s">
        <v>38</v>
      </c>
      <c r="H643" s="5"/>
      <c r="I643" s="46" t="str">
        <f aca="false">SUM(I638:I642)</f>
        <v/>
      </c>
      <c r="J643" s="46" t="str">
        <f aca="false">SUM(J638:J642)</f>
        <v/>
      </c>
      <c r="K643" s="46" t="str">
        <f aca="false">IF(J643&lt;5000,J643,5000)</f>
        <v/>
      </c>
      <c r="L643" s="47" t="n">
        <f aca="false">+J643-K643</f>
        <v>0</v>
      </c>
    </row>
    <row r="644" customFormat="false" ht="13.5" hidden="false" customHeight="true" outlineLevel="0" collapsed="false">
      <c r="A644" s="1" t="str">
        <f aca="false">IF(B644&gt;=1,SMALL(順,B644),"")</f>
        <v/>
      </c>
      <c r="C644" s="77" t="s">
        <v>37</v>
      </c>
      <c r="D644" s="77"/>
      <c r="E644" s="77"/>
      <c r="F644" s="77"/>
      <c r="G644" s="77"/>
      <c r="H644" s="77"/>
      <c r="I644" s="77"/>
      <c r="J644" s="77"/>
      <c r="K644" s="75" t="n">
        <f aca="true">IF(K643&lt;1,"",SUMIF($B$8:INDIRECT("b"&amp;ROW()),"=k",$K$8:$K$707))</f>
        <v>0</v>
      </c>
      <c r="L644" s="76"/>
    </row>
    <row r="645" customFormat="false" ht="13.5" hidden="false" customHeight="true" outlineLevel="0" collapsed="false">
      <c r="A645" s="61" t="str">
        <f aca="false">IF(B645="","",SMALL(順,B645))</f>
        <v/>
      </c>
      <c r="B645" s="1" t="str">
        <f aca="false">IF(B638="","",IF(B638+1&gt;入力用!$W$8,"",B638+1))</f>
        <v/>
      </c>
      <c r="C645" s="23" t="str">
        <f aca="false">B645</f>
        <v/>
      </c>
      <c r="D645" s="62"/>
      <c r="E645" s="20" t="str">
        <f aca="false">IF($B645="","",VLOOKUP($A645,データ,5,0))</f>
        <v/>
      </c>
      <c r="F645" s="63" t="str">
        <f aca="false">IF($B645="","",VLOOKUP($A645,データ,6,0))</f>
        <v/>
      </c>
      <c r="G645" s="64" t="str">
        <f aca="false">IF(A645="","",IF(VLOOKUP(A645,データ,7,0)=0,"",VLOOKUP(VLOOKUP(A645,データ,7,0),品名,2)))</f>
        <v/>
      </c>
      <c r="H645" s="65" t="str">
        <f aca="false">IF(A645="",0,VLOOKUP(A645,データ,8,0))</f>
        <v/>
      </c>
      <c r="I645" s="65" t="str">
        <f aca="false">IF(A645="",0,VLOOKUP(A645,データ,9,0))</f>
        <v/>
      </c>
      <c r="J645" s="65" t="str">
        <f aca="false">H645*I645</f>
        <v/>
      </c>
      <c r="K645" s="48"/>
      <c r="L645" s="66"/>
    </row>
    <row r="646" customFormat="false" ht="13.5" hidden="false" customHeight="true" outlineLevel="0" collapsed="false">
      <c r="B646" s="67"/>
      <c r="C646" s="68"/>
      <c r="D646" s="69"/>
      <c r="E646" s="20" t="str">
        <f aca="false">IF(B644="","",VLOOKUP($A644,データ,2,0))</f>
        <v/>
      </c>
      <c r="F646" s="63" t="n">
        <f aca="false">IF(C644="","",VLOOKUP($A644,データ,2,0))</f>
        <v>1</v>
      </c>
      <c r="G646" s="64" t="str">
        <f aca="false">IF(A645="","",IF(VLOOKUP(A645,データ,10,0)=0,"",VLOOKUP(VLOOKUP(A645,データ,10,0),品名,2)))</f>
        <v/>
      </c>
      <c r="H646" s="70" t="str">
        <f aca="false">IF(A645="",0,VLOOKUP(A645,データ,11,0))</f>
        <v/>
      </c>
      <c r="I646" s="70" t="str">
        <f aca="false">IF(A645="",0,VLOOKUP(A645,データ,12,0))</f>
        <v/>
      </c>
      <c r="J646" s="70" t="str">
        <f aca="false">H646*I646</f>
        <v/>
      </c>
      <c r="K646" s="48"/>
      <c r="L646" s="66"/>
    </row>
    <row r="647" customFormat="false" ht="13.5" hidden="false" customHeight="true" outlineLevel="0" collapsed="false">
      <c r="B647" s="67"/>
      <c r="C647" s="68" t="str">
        <f aca="false">IF($B645="","",VLOOKUP($A645,データ,3,0))</f>
        <v/>
      </c>
      <c r="D647" s="69" t="str">
        <f aca="false">IF($B645="","",VLOOKUP($A645,データ,4,0))</f>
        <v/>
      </c>
      <c r="E647" s="20" t="str">
        <f aca="false">IF(B645="","",VLOOKUP($A645,データ,2,0))</f>
        <v/>
      </c>
      <c r="F647" s="63" t="str">
        <f aca="false">IF(C645="","",VLOOKUP($A645,データ,2,0))</f>
        <v/>
      </c>
      <c r="G647" s="64" t="str">
        <f aca="false">IF(A645="","",IF(VLOOKUP(A645,データ,13,0)=0,"",VLOOKUP(VLOOKUP(A645,データ,13,0),品名,2)))</f>
        <v/>
      </c>
      <c r="H647" s="70" t="str">
        <f aca="false">IF(A645="",0,VLOOKUP(A645,データ,14,0))</f>
        <v/>
      </c>
      <c r="I647" s="70" t="str">
        <f aca="false">IF(A645="",0,VLOOKUP(A645,データ,15,0))</f>
        <v/>
      </c>
      <c r="J647" s="70" t="str">
        <f aca="false">H647*I647</f>
        <v/>
      </c>
      <c r="K647" s="48"/>
      <c r="L647" s="66"/>
    </row>
    <row r="648" customFormat="false" ht="13.5" hidden="false" customHeight="true" outlineLevel="0" collapsed="false">
      <c r="B648" s="67"/>
      <c r="C648" s="68"/>
      <c r="D648" s="69"/>
      <c r="E648" s="20" t="str">
        <f aca="false">IF(B646="","",VLOOKUP($A646,データ,2,0))</f>
        <v/>
      </c>
      <c r="F648" s="63" t="str">
        <f aca="false">IF(C646="","",VLOOKUP($A646,データ,2,0))</f>
        <v/>
      </c>
      <c r="G648" s="64" t="str">
        <f aca="false">IF(A645="","",IF(VLOOKUP(A645,データ,16,0)=0,"",VLOOKUP(VLOOKUP(A645,データ,16,0),品名,2)))</f>
        <v/>
      </c>
      <c r="H648" s="70" t="str">
        <f aca="false">IF(A645="",0,VLOOKUP(A645,データ,17,0))</f>
        <v/>
      </c>
      <c r="I648" s="70" t="str">
        <f aca="false">IF(A645="",0,VLOOKUP(A645,データ,18,0))</f>
        <v/>
      </c>
      <c r="J648" s="70" t="str">
        <f aca="false">H648*I648</f>
        <v/>
      </c>
      <c r="K648" s="48"/>
      <c r="L648" s="66"/>
    </row>
    <row r="649" customFormat="false" ht="13.5" hidden="false" customHeight="true" outlineLevel="0" collapsed="false">
      <c r="B649" s="67"/>
      <c r="C649" s="68"/>
      <c r="D649" s="69"/>
      <c r="E649" s="20" t="str">
        <f aca="false">IF(B647="","",VLOOKUP($A647,データ,2,0))</f>
        <v/>
      </c>
      <c r="F649" s="63" t="str">
        <f aca="false">IF(C647="","",VLOOKUP($A647,データ,2,0))</f>
        <v/>
      </c>
      <c r="G649" s="64" t="str">
        <f aca="false">IF(A645="","",IF(VLOOKUP(A645,データ,19,0)=0,"",VLOOKUP(VLOOKUP(A645,データ,19,0),品名,2)))</f>
        <v/>
      </c>
      <c r="H649" s="71" t="str">
        <f aca="false">IF(A645="",0,VLOOKUP(A645,データ,20,0))</f>
        <v/>
      </c>
      <c r="I649" s="72" t="str">
        <f aca="false">IF(A645="",0,VLOOKUP(A645,データ,21,0))</f>
        <v/>
      </c>
      <c r="J649" s="72" t="str">
        <f aca="false">H649*I649</f>
        <v/>
      </c>
      <c r="K649" s="48"/>
      <c r="L649" s="66"/>
    </row>
    <row r="650" customFormat="false" ht="13.5" hidden="false" customHeight="true" outlineLevel="0" collapsed="false">
      <c r="B650" s="67" t="str">
        <f aca="false">IF(I650&gt;=1,"k","")</f>
        <v>k</v>
      </c>
      <c r="C650" s="27"/>
      <c r="D650" s="73"/>
      <c r="E650" s="20" t="str">
        <f aca="false">IF(B648="","",VLOOKUP($A648,データ,2,0))</f>
        <v/>
      </c>
      <c r="F650" s="63" t="str">
        <f aca="false">IF(C648="","",VLOOKUP($A648,データ,2,0))</f>
        <v/>
      </c>
      <c r="G650" s="5" t="s">
        <v>38</v>
      </c>
      <c r="H650" s="5"/>
      <c r="I650" s="46" t="str">
        <f aca="false">SUM(I645:I649)</f>
        <v/>
      </c>
      <c r="J650" s="46" t="str">
        <f aca="false">SUM(J645:J649)</f>
        <v/>
      </c>
      <c r="K650" s="46" t="str">
        <f aca="false">IF(J650&lt;5000,J650,5000)</f>
        <v/>
      </c>
      <c r="L650" s="47" t="n">
        <f aca="false">+J650-K650</f>
        <v>0</v>
      </c>
    </row>
    <row r="651" customFormat="false" ht="13.5" hidden="false" customHeight="true" outlineLevel="0" collapsed="false">
      <c r="A651" s="1" t="str">
        <f aca="false">IF(B651&gt;=1,SMALL(順,B651),"")</f>
        <v/>
      </c>
      <c r="C651" s="77" t="s">
        <v>37</v>
      </c>
      <c r="D651" s="77"/>
      <c r="E651" s="77"/>
      <c r="F651" s="77"/>
      <c r="G651" s="77"/>
      <c r="H651" s="77"/>
      <c r="I651" s="77"/>
      <c r="J651" s="77"/>
      <c r="K651" s="75" t="n">
        <f aca="true">IF(K650&lt;1,"",SUMIF($B$8:INDIRECT("b"&amp;ROW()),"=k",$K$8:$K$707))</f>
        <v>0</v>
      </c>
      <c r="L651" s="76"/>
    </row>
    <row r="652" customFormat="false" ht="13.5" hidden="false" customHeight="true" outlineLevel="0" collapsed="false">
      <c r="A652" s="61" t="str">
        <f aca="false">IF(B652="","",SMALL(順,B652))</f>
        <v/>
      </c>
      <c r="B652" s="1" t="str">
        <f aca="false">IF(B645="","",IF(B645+1&gt;入力用!$W$8,"",B645+1))</f>
        <v/>
      </c>
      <c r="C652" s="23" t="str">
        <f aca="false">B652</f>
        <v/>
      </c>
      <c r="D652" s="62"/>
      <c r="E652" s="20" t="str">
        <f aca="false">IF($B652="","",VLOOKUP($A652,データ,5,0))</f>
        <v/>
      </c>
      <c r="F652" s="63" t="str">
        <f aca="false">IF($B652="","",VLOOKUP($A652,データ,6,0))</f>
        <v/>
      </c>
      <c r="G652" s="64" t="str">
        <f aca="false">IF(A652="","",IF(VLOOKUP(A652,データ,7,0)=0,"",VLOOKUP(VLOOKUP(A652,データ,7,0),品名,2)))</f>
        <v/>
      </c>
      <c r="H652" s="65" t="str">
        <f aca="false">IF(A652="",0,VLOOKUP(A652,データ,8,0))</f>
        <v/>
      </c>
      <c r="I652" s="65" t="str">
        <f aca="false">IF(A652="",0,VLOOKUP(A652,データ,9,0))</f>
        <v/>
      </c>
      <c r="J652" s="65" t="str">
        <f aca="false">H652*I652</f>
        <v/>
      </c>
      <c r="K652" s="48"/>
      <c r="L652" s="66"/>
    </row>
    <row r="653" customFormat="false" ht="13.5" hidden="false" customHeight="true" outlineLevel="0" collapsed="false">
      <c r="B653" s="67"/>
      <c r="C653" s="68"/>
      <c r="D653" s="69"/>
      <c r="E653" s="20" t="str">
        <f aca="false">IF(B651="","",VLOOKUP($A651,データ,2,0))</f>
        <v/>
      </c>
      <c r="F653" s="63" t="n">
        <f aca="false">IF(C651="","",VLOOKUP($A651,データ,2,0))</f>
        <v>1</v>
      </c>
      <c r="G653" s="64" t="str">
        <f aca="false">IF(A652="","",IF(VLOOKUP(A652,データ,10,0)=0,"",VLOOKUP(VLOOKUP(A652,データ,10,0),品名,2)))</f>
        <v/>
      </c>
      <c r="H653" s="70" t="str">
        <f aca="false">IF(A652="",0,VLOOKUP(A652,データ,11,0))</f>
        <v/>
      </c>
      <c r="I653" s="70" t="str">
        <f aca="false">IF(A652="",0,VLOOKUP(A652,データ,12,0))</f>
        <v/>
      </c>
      <c r="J653" s="70" t="str">
        <f aca="false">H653*I653</f>
        <v/>
      </c>
      <c r="K653" s="48"/>
      <c r="L653" s="66"/>
    </row>
    <row r="654" customFormat="false" ht="13.5" hidden="false" customHeight="true" outlineLevel="0" collapsed="false">
      <c r="B654" s="67"/>
      <c r="C654" s="68" t="str">
        <f aca="false">IF($B652="","",VLOOKUP($A652,データ,3,0))</f>
        <v/>
      </c>
      <c r="D654" s="69" t="str">
        <f aca="false">IF($B652="","",VLOOKUP($A652,データ,4,0))</f>
        <v/>
      </c>
      <c r="E654" s="20" t="str">
        <f aca="false">IF(B652="","",VLOOKUP($A652,データ,2,0))</f>
        <v/>
      </c>
      <c r="F654" s="63" t="str">
        <f aca="false">IF(C652="","",VLOOKUP($A652,データ,2,0))</f>
        <v/>
      </c>
      <c r="G654" s="64" t="str">
        <f aca="false">IF(A652="","",IF(VLOOKUP(A652,データ,13,0)=0,"",VLOOKUP(VLOOKUP(A652,データ,13,0),品名,2)))</f>
        <v/>
      </c>
      <c r="H654" s="70" t="str">
        <f aca="false">IF(A652="",0,VLOOKUP(A652,データ,14,0))</f>
        <v/>
      </c>
      <c r="I654" s="70" t="str">
        <f aca="false">IF(A652="",0,VLOOKUP(A652,データ,15,0))</f>
        <v/>
      </c>
      <c r="J654" s="70" t="str">
        <f aca="false">H654*I654</f>
        <v/>
      </c>
      <c r="K654" s="48"/>
      <c r="L654" s="66"/>
    </row>
    <row r="655" customFormat="false" ht="13.5" hidden="false" customHeight="true" outlineLevel="0" collapsed="false">
      <c r="B655" s="67"/>
      <c r="C655" s="68"/>
      <c r="D655" s="69"/>
      <c r="E655" s="20" t="str">
        <f aca="false">IF(B653="","",VLOOKUP($A653,データ,2,0))</f>
        <v/>
      </c>
      <c r="F655" s="63" t="str">
        <f aca="false">IF(C653="","",VLOOKUP($A653,データ,2,0))</f>
        <v/>
      </c>
      <c r="G655" s="64" t="str">
        <f aca="false">IF(A652="","",IF(VLOOKUP(A652,データ,16,0)=0,"",VLOOKUP(VLOOKUP(A652,データ,16,0),品名,2)))</f>
        <v/>
      </c>
      <c r="H655" s="70" t="str">
        <f aca="false">IF(A652="",0,VLOOKUP(A652,データ,17,0))</f>
        <v/>
      </c>
      <c r="I655" s="70" t="str">
        <f aca="false">IF(A652="",0,VLOOKUP(A652,データ,18,0))</f>
        <v/>
      </c>
      <c r="J655" s="70" t="str">
        <f aca="false">H655*I655</f>
        <v/>
      </c>
      <c r="K655" s="48"/>
      <c r="L655" s="66"/>
    </row>
    <row r="656" customFormat="false" ht="13.5" hidden="false" customHeight="true" outlineLevel="0" collapsed="false">
      <c r="B656" s="67"/>
      <c r="C656" s="68"/>
      <c r="D656" s="69"/>
      <c r="E656" s="20" t="str">
        <f aca="false">IF(B654="","",VLOOKUP($A654,データ,2,0))</f>
        <v/>
      </c>
      <c r="F656" s="63" t="str">
        <f aca="false">IF(C654="","",VLOOKUP($A654,データ,2,0))</f>
        <v/>
      </c>
      <c r="G656" s="64" t="str">
        <f aca="false">IF(A652="","",IF(VLOOKUP(A652,データ,19,0)=0,"",VLOOKUP(VLOOKUP(A652,データ,19,0),品名,2)))</f>
        <v/>
      </c>
      <c r="H656" s="71" t="str">
        <f aca="false">IF(A652="",0,VLOOKUP(A652,データ,20,0))</f>
        <v/>
      </c>
      <c r="I656" s="72" t="str">
        <f aca="false">IF(A652="",0,VLOOKUP(A652,データ,21,0))</f>
        <v/>
      </c>
      <c r="J656" s="72" t="str">
        <f aca="false">H656*I656</f>
        <v/>
      </c>
      <c r="K656" s="48"/>
      <c r="L656" s="66"/>
    </row>
    <row r="657" customFormat="false" ht="13.5" hidden="false" customHeight="true" outlineLevel="0" collapsed="false">
      <c r="B657" s="67" t="str">
        <f aca="false">IF(I657&gt;=1,"k","")</f>
        <v>k</v>
      </c>
      <c r="C657" s="27"/>
      <c r="D657" s="73"/>
      <c r="E657" s="20" t="str">
        <f aca="false">IF(B655="","",VLOOKUP($A655,データ,2,0))</f>
        <v/>
      </c>
      <c r="F657" s="63" t="str">
        <f aca="false">IF(C655="","",VLOOKUP($A655,データ,2,0))</f>
        <v/>
      </c>
      <c r="G657" s="5" t="s">
        <v>38</v>
      </c>
      <c r="H657" s="5"/>
      <c r="I657" s="46" t="str">
        <f aca="false">SUM(I652:I656)</f>
        <v/>
      </c>
      <c r="J657" s="46" t="str">
        <f aca="false">SUM(J652:J656)</f>
        <v/>
      </c>
      <c r="K657" s="46" t="str">
        <f aca="false">IF(J657&lt;5000,J657,5000)</f>
        <v/>
      </c>
      <c r="L657" s="47" t="n">
        <f aca="false">+J657-K657</f>
        <v>0</v>
      </c>
    </row>
    <row r="658" customFormat="false" ht="13.5" hidden="false" customHeight="true" outlineLevel="0" collapsed="false">
      <c r="A658" s="1" t="str">
        <f aca="false">IF(B658&gt;=1,SMALL(順,B658),"")</f>
        <v/>
      </c>
      <c r="C658" s="77" t="s">
        <v>37</v>
      </c>
      <c r="D658" s="77"/>
      <c r="E658" s="77"/>
      <c r="F658" s="77"/>
      <c r="G658" s="77"/>
      <c r="H658" s="77"/>
      <c r="I658" s="77"/>
      <c r="J658" s="77"/>
      <c r="K658" s="75" t="n">
        <f aca="true">IF(K657&lt;1,"",SUMIF($B$8:INDIRECT("b"&amp;ROW()),"=k",$K$8:$K$707))</f>
        <v>0</v>
      </c>
      <c r="L658" s="76"/>
    </row>
    <row r="659" customFormat="false" ht="13.5" hidden="false" customHeight="true" outlineLevel="0" collapsed="false">
      <c r="A659" s="61" t="str">
        <f aca="false">IF(B659="","",SMALL(順,B659))</f>
        <v/>
      </c>
      <c r="B659" s="1" t="str">
        <f aca="false">IF(B652="","",IF(B652+1&gt;入力用!$W$8,"",B652+1))</f>
        <v/>
      </c>
      <c r="C659" s="23" t="str">
        <f aca="false">B659</f>
        <v/>
      </c>
      <c r="D659" s="62"/>
      <c r="E659" s="20" t="str">
        <f aca="false">IF($B659="","",VLOOKUP($A659,データ,5,0))</f>
        <v/>
      </c>
      <c r="F659" s="63" t="str">
        <f aca="false">IF($B659="","",VLOOKUP($A659,データ,6,0))</f>
        <v/>
      </c>
      <c r="G659" s="64" t="str">
        <f aca="false">IF(A659="","",IF(VLOOKUP(A659,データ,7,0)=0,"",VLOOKUP(VLOOKUP(A659,データ,7,0),品名,2)))</f>
        <v/>
      </c>
      <c r="H659" s="65" t="str">
        <f aca="false">IF(A659="",0,VLOOKUP(A659,データ,8,0))</f>
        <v/>
      </c>
      <c r="I659" s="65" t="str">
        <f aca="false">IF(A659="",0,VLOOKUP(A659,データ,9,0))</f>
        <v/>
      </c>
      <c r="J659" s="65" t="str">
        <f aca="false">H659*I659</f>
        <v/>
      </c>
      <c r="K659" s="48"/>
      <c r="L659" s="66"/>
    </row>
    <row r="660" customFormat="false" ht="13.5" hidden="false" customHeight="true" outlineLevel="0" collapsed="false">
      <c r="B660" s="67"/>
      <c r="C660" s="68"/>
      <c r="D660" s="69"/>
      <c r="E660" s="20" t="str">
        <f aca="false">IF(B658="","",VLOOKUP($A658,データ,2,0))</f>
        <v/>
      </c>
      <c r="F660" s="63" t="n">
        <f aca="false">IF(C658="","",VLOOKUP($A658,データ,2,0))</f>
        <v>1</v>
      </c>
      <c r="G660" s="64" t="str">
        <f aca="false">IF(A659="","",IF(VLOOKUP(A659,データ,10,0)=0,"",VLOOKUP(VLOOKUP(A659,データ,10,0),品名,2)))</f>
        <v/>
      </c>
      <c r="H660" s="70" t="str">
        <f aca="false">IF(A659="",0,VLOOKUP(A659,データ,11,0))</f>
        <v/>
      </c>
      <c r="I660" s="70" t="str">
        <f aca="false">IF(A659="",0,VLOOKUP(A659,データ,12,0))</f>
        <v/>
      </c>
      <c r="J660" s="70" t="str">
        <f aca="false">H660*I660</f>
        <v/>
      </c>
      <c r="K660" s="48"/>
      <c r="L660" s="66"/>
    </row>
    <row r="661" customFormat="false" ht="13.5" hidden="false" customHeight="true" outlineLevel="0" collapsed="false">
      <c r="B661" s="67"/>
      <c r="C661" s="68" t="str">
        <f aca="false">IF($B659="","",VLOOKUP($A659,データ,3,0))</f>
        <v/>
      </c>
      <c r="D661" s="69" t="str">
        <f aca="false">IF($B659="","",VLOOKUP($A659,データ,4,0))</f>
        <v/>
      </c>
      <c r="E661" s="20" t="str">
        <f aca="false">IF(B659="","",VLOOKUP($A659,データ,2,0))</f>
        <v/>
      </c>
      <c r="F661" s="63" t="str">
        <f aca="false">IF(C659="","",VLOOKUP($A659,データ,2,0))</f>
        <v/>
      </c>
      <c r="G661" s="64" t="str">
        <f aca="false">IF(A659="","",IF(VLOOKUP(A659,データ,13,0)=0,"",VLOOKUP(VLOOKUP(A659,データ,13,0),品名,2)))</f>
        <v/>
      </c>
      <c r="H661" s="70" t="str">
        <f aca="false">IF(A659="",0,VLOOKUP(A659,データ,14,0))</f>
        <v/>
      </c>
      <c r="I661" s="70" t="str">
        <f aca="false">IF(A659="",0,VLOOKUP(A659,データ,15,0))</f>
        <v/>
      </c>
      <c r="J661" s="70" t="str">
        <f aca="false">H661*I661</f>
        <v/>
      </c>
      <c r="K661" s="48"/>
      <c r="L661" s="66"/>
    </row>
    <row r="662" customFormat="false" ht="13.5" hidden="false" customHeight="true" outlineLevel="0" collapsed="false">
      <c r="B662" s="67"/>
      <c r="C662" s="68"/>
      <c r="D662" s="69"/>
      <c r="E662" s="20" t="str">
        <f aca="false">IF(B660="","",VLOOKUP($A660,データ,2,0))</f>
        <v/>
      </c>
      <c r="F662" s="63" t="str">
        <f aca="false">IF(C660="","",VLOOKUP($A660,データ,2,0))</f>
        <v/>
      </c>
      <c r="G662" s="64" t="str">
        <f aca="false">IF(A659="","",IF(VLOOKUP(A659,データ,16,0)=0,"",VLOOKUP(VLOOKUP(A659,データ,16,0),品名,2)))</f>
        <v/>
      </c>
      <c r="H662" s="70" t="str">
        <f aca="false">IF(A659="",0,VLOOKUP(A659,データ,17,0))</f>
        <v/>
      </c>
      <c r="I662" s="70" t="str">
        <f aca="false">IF(A659="",0,VLOOKUP(A659,データ,18,0))</f>
        <v/>
      </c>
      <c r="J662" s="70" t="str">
        <f aca="false">H662*I662</f>
        <v/>
      </c>
      <c r="K662" s="48"/>
      <c r="L662" s="66"/>
    </row>
    <row r="663" customFormat="false" ht="13.5" hidden="false" customHeight="true" outlineLevel="0" collapsed="false">
      <c r="B663" s="67"/>
      <c r="C663" s="68"/>
      <c r="D663" s="69"/>
      <c r="E663" s="20" t="str">
        <f aca="false">IF(B661="","",VLOOKUP($A661,データ,2,0))</f>
        <v/>
      </c>
      <c r="F663" s="63" t="str">
        <f aca="false">IF(C661="","",VLOOKUP($A661,データ,2,0))</f>
        <v/>
      </c>
      <c r="G663" s="64" t="str">
        <f aca="false">IF(A659="","",IF(VLOOKUP(A659,データ,19,0)=0,"",VLOOKUP(VLOOKUP(A659,データ,19,0),品名,2)))</f>
        <v/>
      </c>
      <c r="H663" s="71" t="str">
        <f aca="false">IF(A659="",0,VLOOKUP(A659,データ,20,0))</f>
        <v/>
      </c>
      <c r="I663" s="72" t="str">
        <f aca="false">IF(A659="",0,VLOOKUP(A659,データ,21,0))</f>
        <v/>
      </c>
      <c r="J663" s="72" t="str">
        <f aca="false">H663*I663</f>
        <v/>
      </c>
      <c r="K663" s="48"/>
      <c r="L663" s="66"/>
    </row>
    <row r="664" customFormat="false" ht="13.5" hidden="false" customHeight="true" outlineLevel="0" collapsed="false">
      <c r="B664" s="67" t="str">
        <f aca="false">IF(I664&gt;=1,"k","")</f>
        <v>k</v>
      </c>
      <c r="C664" s="27"/>
      <c r="D664" s="73"/>
      <c r="E664" s="20" t="str">
        <f aca="false">IF(B662="","",VLOOKUP($A662,データ,2,0))</f>
        <v/>
      </c>
      <c r="F664" s="63" t="str">
        <f aca="false">IF(C662="","",VLOOKUP($A662,データ,2,0))</f>
        <v/>
      </c>
      <c r="G664" s="5" t="s">
        <v>38</v>
      </c>
      <c r="H664" s="5"/>
      <c r="I664" s="46" t="str">
        <f aca="false">SUM(I659:I663)</f>
        <v/>
      </c>
      <c r="J664" s="46" t="str">
        <f aca="false">SUM(J659:J663)</f>
        <v/>
      </c>
      <c r="K664" s="46" t="str">
        <f aca="false">IF(J664&lt;5000,J664,5000)</f>
        <v/>
      </c>
      <c r="L664" s="47" t="n">
        <f aca="false">+J664-K664</f>
        <v>0</v>
      </c>
    </row>
    <row r="665" customFormat="false" ht="13.5" hidden="false" customHeight="true" outlineLevel="0" collapsed="false">
      <c r="A665" s="1" t="str">
        <f aca="false">IF(B665&gt;=1,SMALL(順,B665),"")</f>
        <v/>
      </c>
      <c r="C665" s="77" t="s">
        <v>37</v>
      </c>
      <c r="D665" s="77"/>
      <c r="E665" s="77"/>
      <c r="F665" s="77"/>
      <c r="G665" s="77"/>
      <c r="H665" s="77"/>
      <c r="I665" s="77"/>
      <c r="J665" s="77"/>
      <c r="K665" s="75" t="n">
        <f aca="true">IF(K664&lt;1,"",SUMIF($B$8:INDIRECT("b"&amp;ROW()),"=k",$K$8:$K$707))</f>
        <v>0</v>
      </c>
      <c r="L665" s="76"/>
    </row>
    <row r="666" customFormat="false" ht="13.5" hidden="false" customHeight="true" outlineLevel="0" collapsed="false">
      <c r="A666" s="61" t="str">
        <f aca="false">IF(B666="","",SMALL(順,B666))</f>
        <v/>
      </c>
      <c r="B666" s="1" t="str">
        <f aca="false">IF(B659="","",IF(B659+1&gt;入力用!$W$8,"",B659+1))</f>
        <v/>
      </c>
      <c r="C666" s="23" t="str">
        <f aca="false">B666</f>
        <v/>
      </c>
      <c r="D666" s="62"/>
      <c r="E666" s="20" t="str">
        <f aca="false">IF($B666="","",VLOOKUP($A666,データ,5,0))</f>
        <v/>
      </c>
      <c r="F666" s="63" t="str">
        <f aca="false">IF($B666="","",VLOOKUP($A666,データ,6,0))</f>
        <v/>
      </c>
      <c r="G666" s="64" t="str">
        <f aca="false">IF(A666="","",IF(VLOOKUP(A666,データ,7,0)=0,"",VLOOKUP(VLOOKUP(A666,データ,7,0),品名,2)))</f>
        <v/>
      </c>
      <c r="H666" s="65" t="str">
        <f aca="false">IF(A666="",0,VLOOKUP(A666,データ,8,0))</f>
        <v/>
      </c>
      <c r="I666" s="65" t="str">
        <f aca="false">IF(A666="",0,VLOOKUP(A666,データ,9,0))</f>
        <v/>
      </c>
      <c r="J666" s="65" t="str">
        <f aca="false">H666*I666</f>
        <v/>
      </c>
      <c r="K666" s="48"/>
      <c r="L666" s="66"/>
    </row>
    <row r="667" customFormat="false" ht="13.5" hidden="false" customHeight="true" outlineLevel="0" collapsed="false">
      <c r="B667" s="67"/>
      <c r="C667" s="68"/>
      <c r="D667" s="69"/>
      <c r="E667" s="20" t="str">
        <f aca="false">IF(B665="","",VLOOKUP($A665,データ,2,0))</f>
        <v/>
      </c>
      <c r="F667" s="63" t="n">
        <f aca="false">IF(C665="","",VLOOKUP($A665,データ,2,0))</f>
        <v>1</v>
      </c>
      <c r="G667" s="64" t="str">
        <f aca="false">IF(A666="","",IF(VLOOKUP(A666,データ,10,0)=0,"",VLOOKUP(VLOOKUP(A666,データ,10,0),品名,2)))</f>
        <v/>
      </c>
      <c r="H667" s="70" t="str">
        <f aca="false">IF(A666="",0,VLOOKUP(A666,データ,11,0))</f>
        <v/>
      </c>
      <c r="I667" s="70" t="str">
        <f aca="false">IF(A666="",0,VLOOKUP(A666,データ,12,0))</f>
        <v/>
      </c>
      <c r="J667" s="70" t="str">
        <f aca="false">H667*I667</f>
        <v/>
      </c>
      <c r="K667" s="48"/>
      <c r="L667" s="66"/>
    </row>
    <row r="668" customFormat="false" ht="13.5" hidden="false" customHeight="true" outlineLevel="0" collapsed="false">
      <c r="B668" s="67"/>
      <c r="C668" s="68" t="str">
        <f aca="false">IF($B666="","",VLOOKUP($A666,データ,3,0))</f>
        <v/>
      </c>
      <c r="D668" s="69" t="str">
        <f aca="false">IF($B666="","",VLOOKUP($A666,データ,4,0))</f>
        <v/>
      </c>
      <c r="E668" s="20" t="str">
        <f aca="false">IF(B666="","",VLOOKUP($A666,データ,2,0))</f>
        <v/>
      </c>
      <c r="F668" s="63" t="str">
        <f aca="false">IF(C666="","",VLOOKUP($A666,データ,2,0))</f>
        <v/>
      </c>
      <c r="G668" s="64" t="str">
        <f aca="false">IF(A666="","",IF(VLOOKUP(A666,データ,13,0)=0,"",VLOOKUP(VLOOKUP(A666,データ,13,0),品名,2)))</f>
        <v/>
      </c>
      <c r="H668" s="70" t="str">
        <f aca="false">IF(A666="",0,VLOOKUP(A666,データ,14,0))</f>
        <v/>
      </c>
      <c r="I668" s="70" t="str">
        <f aca="false">IF(A666="",0,VLOOKUP(A666,データ,15,0))</f>
        <v/>
      </c>
      <c r="J668" s="70" t="str">
        <f aca="false">H668*I668</f>
        <v/>
      </c>
      <c r="K668" s="48"/>
      <c r="L668" s="66"/>
    </row>
    <row r="669" customFormat="false" ht="13.5" hidden="false" customHeight="true" outlineLevel="0" collapsed="false">
      <c r="B669" s="67"/>
      <c r="C669" s="68"/>
      <c r="D669" s="69"/>
      <c r="E669" s="20" t="str">
        <f aca="false">IF(B667="","",VLOOKUP($A667,データ,2,0))</f>
        <v/>
      </c>
      <c r="F669" s="63" t="str">
        <f aca="false">IF(C667="","",VLOOKUP($A667,データ,2,0))</f>
        <v/>
      </c>
      <c r="G669" s="64" t="str">
        <f aca="false">IF(A666="","",IF(VLOOKUP(A666,データ,16,0)=0,"",VLOOKUP(VLOOKUP(A666,データ,16,0),品名,2)))</f>
        <v/>
      </c>
      <c r="H669" s="70" t="str">
        <f aca="false">IF(A666="",0,VLOOKUP(A666,データ,17,0))</f>
        <v/>
      </c>
      <c r="I669" s="70" t="str">
        <f aca="false">IF(A666="",0,VLOOKUP(A666,データ,18,0))</f>
        <v/>
      </c>
      <c r="J669" s="70" t="str">
        <f aca="false">H669*I669</f>
        <v/>
      </c>
      <c r="K669" s="48"/>
      <c r="L669" s="66"/>
    </row>
    <row r="670" customFormat="false" ht="13.5" hidden="false" customHeight="true" outlineLevel="0" collapsed="false">
      <c r="B670" s="67"/>
      <c r="C670" s="68"/>
      <c r="D670" s="69"/>
      <c r="E670" s="20" t="str">
        <f aca="false">IF(B668="","",VLOOKUP($A668,データ,2,0))</f>
        <v/>
      </c>
      <c r="F670" s="63" t="str">
        <f aca="false">IF(C668="","",VLOOKUP($A668,データ,2,0))</f>
        <v/>
      </c>
      <c r="G670" s="64" t="str">
        <f aca="false">IF(A666="","",IF(VLOOKUP(A666,データ,19,0)=0,"",VLOOKUP(VLOOKUP(A666,データ,19,0),品名,2)))</f>
        <v/>
      </c>
      <c r="H670" s="71" t="str">
        <f aca="false">IF(A666="",0,VLOOKUP(A666,データ,20,0))</f>
        <v/>
      </c>
      <c r="I670" s="72" t="str">
        <f aca="false">IF(A666="",0,VLOOKUP(A666,データ,21,0))</f>
        <v/>
      </c>
      <c r="J670" s="72" t="str">
        <f aca="false">H670*I670</f>
        <v/>
      </c>
      <c r="K670" s="48"/>
      <c r="L670" s="66"/>
    </row>
    <row r="671" customFormat="false" ht="13.5" hidden="false" customHeight="true" outlineLevel="0" collapsed="false">
      <c r="B671" s="67" t="str">
        <f aca="false">IF(I671&gt;=1,"k","")</f>
        <v>k</v>
      </c>
      <c r="C671" s="27"/>
      <c r="D671" s="73"/>
      <c r="E671" s="20" t="str">
        <f aca="false">IF(B669="","",VLOOKUP($A669,データ,2,0))</f>
        <v/>
      </c>
      <c r="F671" s="63" t="str">
        <f aca="false">IF(C669="","",VLOOKUP($A669,データ,2,0))</f>
        <v/>
      </c>
      <c r="G671" s="5" t="s">
        <v>38</v>
      </c>
      <c r="H671" s="5"/>
      <c r="I671" s="46" t="str">
        <f aca="false">SUM(I666:I670)</f>
        <v/>
      </c>
      <c r="J671" s="46" t="str">
        <f aca="false">SUM(J666:J670)</f>
        <v/>
      </c>
      <c r="K671" s="46" t="str">
        <f aca="false">IF(J671&lt;5000,J671,5000)</f>
        <v/>
      </c>
      <c r="L671" s="47" t="n">
        <f aca="false">+J671-K671</f>
        <v>0</v>
      </c>
    </row>
    <row r="672" customFormat="false" ht="13.5" hidden="false" customHeight="true" outlineLevel="0" collapsed="false">
      <c r="A672" s="1" t="str">
        <f aca="false">IF(B672&gt;=1,SMALL(順,B672),"")</f>
        <v/>
      </c>
      <c r="C672" s="77" t="s">
        <v>37</v>
      </c>
      <c r="D672" s="77"/>
      <c r="E672" s="77"/>
      <c r="F672" s="77"/>
      <c r="G672" s="77"/>
      <c r="H672" s="77"/>
      <c r="I672" s="77"/>
      <c r="J672" s="77"/>
      <c r="K672" s="75" t="n">
        <f aca="true">IF(K671&lt;1,"",SUMIF($B$8:INDIRECT("b"&amp;ROW()),"=k",$K$8:$K$707))</f>
        <v>0</v>
      </c>
      <c r="L672" s="76"/>
    </row>
    <row r="673" customFormat="false" ht="13.5" hidden="false" customHeight="true" outlineLevel="0" collapsed="false">
      <c r="A673" s="61" t="str">
        <f aca="false">IF(B673="","",SMALL(順,B673))</f>
        <v/>
      </c>
      <c r="B673" s="1" t="str">
        <f aca="false">IF(B666="","",IF(B666+1&gt;入力用!$W$8,"",B666+1))</f>
        <v/>
      </c>
      <c r="C673" s="23" t="str">
        <f aca="false">B673</f>
        <v/>
      </c>
      <c r="D673" s="62"/>
      <c r="E673" s="20" t="str">
        <f aca="false">IF($B673="","",VLOOKUP($A673,データ,5,0))</f>
        <v/>
      </c>
      <c r="F673" s="63" t="str">
        <f aca="false">IF($B673="","",VLOOKUP($A673,データ,6,0))</f>
        <v/>
      </c>
      <c r="G673" s="64" t="str">
        <f aca="false">IF(A673="","",IF(VLOOKUP(A673,データ,7,0)=0,"",VLOOKUP(VLOOKUP(A673,データ,7,0),品名,2)))</f>
        <v/>
      </c>
      <c r="H673" s="65" t="str">
        <f aca="false">IF(A673="",0,VLOOKUP(A673,データ,8,0))</f>
        <v/>
      </c>
      <c r="I673" s="65" t="str">
        <f aca="false">IF(A673="",0,VLOOKUP(A673,データ,9,0))</f>
        <v/>
      </c>
      <c r="J673" s="65" t="str">
        <f aca="false">H673*I673</f>
        <v/>
      </c>
      <c r="K673" s="48"/>
      <c r="L673" s="66"/>
    </row>
    <row r="674" customFormat="false" ht="13.5" hidden="false" customHeight="true" outlineLevel="0" collapsed="false">
      <c r="B674" s="67"/>
      <c r="C674" s="68"/>
      <c r="D674" s="69"/>
      <c r="E674" s="20" t="str">
        <f aca="false">IF(B672="","",VLOOKUP($A672,データ,2,0))</f>
        <v/>
      </c>
      <c r="F674" s="63" t="n">
        <f aca="false">IF(C672="","",VLOOKUP($A672,データ,2,0))</f>
        <v>1</v>
      </c>
      <c r="G674" s="64" t="str">
        <f aca="false">IF(A673="","",IF(VLOOKUP(A673,データ,10,0)=0,"",VLOOKUP(VLOOKUP(A673,データ,10,0),品名,2)))</f>
        <v/>
      </c>
      <c r="H674" s="70" t="str">
        <f aca="false">IF(A673="",0,VLOOKUP(A673,データ,11,0))</f>
        <v/>
      </c>
      <c r="I674" s="70" t="str">
        <f aca="false">IF(A673="",0,VLOOKUP(A673,データ,12,0))</f>
        <v/>
      </c>
      <c r="J674" s="70" t="str">
        <f aca="false">H674*I674</f>
        <v/>
      </c>
      <c r="K674" s="48"/>
      <c r="L674" s="66"/>
    </row>
    <row r="675" customFormat="false" ht="13.5" hidden="false" customHeight="true" outlineLevel="0" collapsed="false">
      <c r="B675" s="67"/>
      <c r="C675" s="68" t="str">
        <f aca="false">IF($B673="","",VLOOKUP($A673,データ,3,0))</f>
        <v/>
      </c>
      <c r="D675" s="69" t="str">
        <f aca="false">IF($B673="","",VLOOKUP($A673,データ,4,0))</f>
        <v/>
      </c>
      <c r="E675" s="20" t="str">
        <f aca="false">IF(B673="","",VLOOKUP($A673,データ,2,0))</f>
        <v/>
      </c>
      <c r="F675" s="63" t="str">
        <f aca="false">IF(C673="","",VLOOKUP($A673,データ,2,0))</f>
        <v/>
      </c>
      <c r="G675" s="64" t="str">
        <f aca="false">IF(A673="","",IF(VLOOKUP(A673,データ,13,0)=0,"",VLOOKUP(VLOOKUP(A673,データ,13,0),品名,2)))</f>
        <v/>
      </c>
      <c r="H675" s="70" t="str">
        <f aca="false">IF(A673="",0,VLOOKUP(A673,データ,14,0))</f>
        <v/>
      </c>
      <c r="I675" s="70" t="str">
        <f aca="false">IF(A673="",0,VLOOKUP(A673,データ,15,0))</f>
        <v/>
      </c>
      <c r="J675" s="70" t="str">
        <f aca="false">H675*I675</f>
        <v/>
      </c>
      <c r="K675" s="48"/>
      <c r="L675" s="66"/>
    </row>
    <row r="676" customFormat="false" ht="13.5" hidden="false" customHeight="true" outlineLevel="0" collapsed="false">
      <c r="B676" s="67"/>
      <c r="C676" s="68"/>
      <c r="D676" s="69"/>
      <c r="E676" s="20" t="str">
        <f aca="false">IF(B674="","",VLOOKUP($A674,データ,2,0))</f>
        <v/>
      </c>
      <c r="F676" s="63" t="str">
        <f aca="false">IF(C674="","",VLOOKUP($A674,データ,2,0))</f>
        <v/>
      </c>
      <c r="G676" s="64" t="str">
        <f aca="false">IF(A673="","",IF(VLOOKUP(A673,データ,16,0)=0,"",VLOOKUP(VLOOKUP(A673,データ,16,0),品名,2)))</f>
        <v/>
      </c>
      <c r="H676" s="70" t="str">
        <f aca="false">IF(A673="",0,VLOOKUP(A673,データ,17,0))</f>
        <v/>
      </c>
      <c r="I676" s="70" t="str">
        <f aca="false">IF(A673="",0,VLOOKUP(A673,データ,18,0))</f>
        <v/>
      </c>
      <c r="J676" s="70" t="str">
        <f aca="false">H676*I676</f>
        <v/>
      </c>
      <c r="K676" s="48"/>
      <c r="L676" s="66"/>
    </row>
    <row r="677" customFormat="false" ht="13.5" hidden="false" customHeight="true" outlineLevel="0" collapsed="false">
      <c r="B677" s="67"/>
      <c r="C677" s="68"/>
      <c r="D677" s="69"/>
      <c r="E677" s="20" t="str">
        <f aca="false">IF(B675="","",VLOOKUP($A675,データ,2,0))</f>
        <v/>
      </c>
      <c r="F677" s="63" t="str">
        <f aca="false">IF(C675="","",VLOOKUP($A675,データ,2,0))</f>
        <v/>
      </c>
      <c r="G677" s="64" t="str">
        <f aca="false">IF(A673="","",IF(VLOOKUP(A673,データ,19,0)=0,"",VLOOKUP(VLOOKUP(A673,データ,19,0),品名,2)))</f>
        <v/>
      </c>
      <c r="H677" s="71" t="str">
        <f aca="false">IF(A673="",0,VLOOKUP(A673,データ,20,0))</f>
        <v/>
      </c>
      <c r="I677" s="72" t="str">
        <f aca="false">IF(A673="",0,VLOOKUP(A673,データ,21,0))</f>
        <v/>
      </c>
      <c r="J677" s="72" t="str">
        <f aca="false">H677*I677</f>
        <v/>
      </c>
      <c r="K677" s="48"/>
      <c r="L677" s="66"/>
    </row>
    <row r="678" customFormat="false" ht="13.5" hidden="false" customHeight="true" outlineLevel="0" collapsed="false">
      <c r="B678" s="67" t="str">
        <f aca="false">IF(I678&gt;=1,"k","")</f>
        <v>k</v>
      </c>
      <c r="C678" s="27"/>
      <c r="D678" s="73"/>
      <c r="E678" s="20" t="str">
        <f aca="false">IF(B676="","",VLOOKUP($A676,データ,2,0))</f>
        <v/>
      </c>
      <c r="F678" s="63" t="str">
        <f aca="false">IF(C676="","",VLOOKUP($A676,データ,2,0))</f>
        <v/>
      </c>
      <c r="G678" s="5" t="s">
        <v>38</v>
      </c>
      <c r="H678" s="5"/>
      <c r="I678" s="46" t="str">
        <f aca="false">SUM(I673:I677)</f>
        <v/>
      </c>
      <c r="J678" s="46" t="str">
        <f aca="false">SUM(J673:J677)</f>
        <v/>
      </c>
      <c r="K678" s="46" t="str">
        <f aca="false">IF(J678&lt;5000,J678,5000)</f>
        <v/>
      </c>
      <c r="L678" s="47" t="n">
        <f aca="false">+J678-K678</f>
        <v>0</v>
      </c>
    </row>
    <row r="679" customFormat="false" ht="13.5" hidden="false" customHeight="true" outlineLevel="0" collapsed="false">
      <c r="A679" s="1" t="str">
        <f aca="false">IF(B679&gt;=1,SMALL(順,B679),"")</f>
        <v/>
      </c>
      <c r="C679" s="77" t="s">
        <v>37</v>
      </c>
      <c r="D679" s="77"/>
      <c r="E679" s="77"/>
      <c r="F679" s="77"/>
      <c r="G679" s="77"/>
      <c r="H679" s="77"/>
      <c r="I679" s="77"/>
      <c r="J679" s="77"/>
      <c r="K679" s="75" t="n">
        <f aca="true">IF(K678&lt;1,"",SUMIF($B$8:INDIRECT("b"&amp;ROW()),"=k",$K$8:$K$707))</f>
        <v>0</v>
      </c>
      <c r="L679" s="76"/>
    </row>
    <row r="680" customFormat="false" ht="13.5" hidden="false" customHeight="true" outlineLevel="0" collapsed="false">
      <c r="A680" s="61" t="str">
        <f aca="false">IF(B680="","",SMALL(順,B680))</f>
        <v/>
      </c>
      <c r="B680" s="1" t="str">
        <f aca="false">IF(B673="","",IF(B673+1&gt;入力用!$W$8,"",B673+1))</f>
        <v/>
      </c>
      <c r="C680" s="23" t="str">
        <f aca="false">B680</f>
        <v/>
      </c>
      <c r="D680" s="62"/>
      <c r="E680" s="20" t="str">
        <f aca="false">IF($B680="","",VLOOKUP($A680,データ,5,0))</f>
        <v/>
      </c>
      <c r="F680" s="63" t="str">
        <f aca="false">IF($B680="","",VLOOKUP($A680,データ,6,0))</f>
        <v/>
      </c>
      <c r="G680" s="64" t="str">
        <f aca="false">IF(A680="","",IF(VLOOKUP(A680,データ,7,0)=0,"",VLOOKUP(VLOOKUP(A680,データ,7,0),品名,2)))</f>
        <v/>
      </c>
      <c r="H680" s="65" t="str">
        <f aca="false">IF(A680="",0,VLOOKUP(A680,データ,8,0))</f>
        <v/>
      </c>
      <c r="I680" s="65" t="str">
        <f aca="false">IF(A680="",0,VLOOKUP(A680,データ,9,0))</f>
        <v/>
      </c>
      <c r="J680" s="65" t="str">
        <f aca="false">H680*I680</f>
        <v/>
      </c>
      <c r="K680" s="48"/>
      <c r="L680" s="66"/>
    </row>
    <row r="681" customFormat="false" ht="13.5" hidden="false" customHeight="true" outlineLevel="0" collapsed="false">
      <c r="B681" s="67"/>
      <c r="C681" s="68"/>
      <c r="D681" s="69"/>
      <c r="E681" s="20" t="str">
        <f aca="false">IF(B679="","",VLOOKUP($A679,データ,2,0))</f>
        <v/>
      </c>
      <c r="F681" s="63" t="n">
        <f aca="false">IF(C679="","",VLOOKUP($A679,データ,2,0))</f>
        <v>1</v>
      </c>
      <c r="G681" s="64" t="str">
        <f aca="false">IF(A680="","",IF(VLOOKUP(A680,データ,10,0)=0,"",VLOOKUP(VLOOKUP(A680,データ,10,0),品名,2)))</f>
        <v/>
      </c>
      <c r="H681" s="70" t="str">
        <f aca="false">IF(A680="",0,VLOOKUP(A680,データ,11,0))</f>
        <v/>
      </c>
      <c r="I681" s="70" t="str">
        <f aca="false">IF(A680="",0,VLOOKUP(A680,データ,12,0))</f>
        <v/>
      </c>
      <c r="J681" s="70" t="str">
        <f aca="false">H681*I681</f>
        <v/>
      </c>
      <c r="K681" s="48"/>
      <c r="L681" s="66"/>
    </row>
    <row r="682" customFormat="false" ht="13.5" hidden="false" customHeight="true" outlineLevel="0" collapsed="false">
      <c r="B682" s="67"/>
      <c r="C682" s="68" t="str">
        <f aca="false">IF($B680="","",VLOOKUP($A680,データ,3,0))</f>
        <v/>
      </c>
      <c r="D682" s="69" t="str">
        <f aca="false">IF($B680="","",VLOOKUP($A680,データ,4,0))</f>
        <v/>
      </c>
      <c r="E682" s="20" t="str">
        <f aca="false">IF(B680="","",VLOOKUP($A680,データ,2,0))</f>
        <v/>
      </c>
      <c r="F682" s="63" t="str">
        <f aca="false">IF(C680="","",VLOOKUP($A680,データ,2,0))</f>
        <v/>
      </c>
      <c r="G682" s="64" t="str">
        <f aca="false">IF(A680="","",IF(VLOOKUP(A680,データ,13,0)=0,"",VLOOKUP(VLOOKUP(A680,データ,13,0),品名,2)))</f>
        <v/>
      </c>
      <c r="H682" s="70" t="str">
        <f aca="false">IF(A680="",0,VLOOKUP(A680,データ,14,0))</f>
        <v/>
      </c>
      <c r="I682" s="70" t="str">
        <f aca="false">IF(A680="",0,VLOOKUP(A680,データ,15,0))</f>
        <v/>
      </c>
      <c r="J682" s="70" t="str">
        <f aca="false">H682*I682</f>
        <v/>
      </c>
      <c r="K682" s="48"/>
      <c r="L682" s="66"/>
    </row>
    <row r="683" customFormat="false" ht="13.5" hidden="false" customHeight="true" outlineLevel="0" collapsed="false">
      <c r="B683" s="67"/>
      <c r="C683" s="68"/>
      <c r="D683" s="69"/>
      <c r="E683" s="20" t="str">
        <f aca="false">IF(B681="","",VLOOKUP($A681,データ,2,0))</f>
        <v/>
      </c>
      <c r="F683" s="63" t="str">
        <f aca="false">IF(C681="","",VLOOKUP($A681,データ,2,0))</f>
        <v/>
      </c>
      <c r="G683" s="64" t="str">
        <f aca="false">IF(A680="","",IF(VLOOKUP(A680,データ,16,0)=0,"",VLOOKUP(VLOOKUP(A680,データ,16,0),品名,2)))</f>
        <v/>
      </c>
      <c r="H683" s="70" t="str">
        <f aca="false">IF(A680="",0,VLOOKUP(A680,データ,17,0))</f>
        <v/>
      </c>
      <c r="I683" s="70" t="str">
        <f aca="false">IF(A680="",0,VLOOKUP(A680,データ,18,0))</f>
        <v/>
      </c>
      <c r="J683" s="70" t="str">
        <f aca="false">H683*I683</f>
        <v/>
      </c>
      <c r="K683" s="48"/>
      <c r="L683" s="66"/>
    </row>
    <row r="684" customFormat="false" ht="13.5" hidden="false" customHeight="true" outlineLevel="0" collapsed="false">
      <c r="B684" s="67"/>
      <c r="C684" s="68"/>
      <c r="D684" s="69"/>
      <c r="E684" s="20" t="str">
        <f aca="false">IF(B682="","",VLOOKUP($A682,データ,2,0))</f>
        <v/>
      </c>
      <c r="F684" s="63" t="str">
        <f aca="false">IF(C682="","",VLOOKUP($A682,データ,2,0))</f>
        <v/>
      </c>
      <c r="G684" s="64" t="str">
        <f aca="false">IF(A680="","",IF(VLOOKUP(A680,データ,19,0)=0,"",VLOOKUP(VLOOKUP(A680,データ,19,0),品名,2)))</f>
        <v/>
      </c>
      <c r="H684" s="71" t="str">
        <f aca="false">IF(A680="",0,VLOOKUP(A680,データ,20,0))</f>
        <v/>
      </c>
      <c r="I684" s="72" t="str">
        <f aca="false">IF(A680="",0,VLOOKUP(A680,データ,21,0))</f>
        <v/>
      </c>
      <c r="J684" s="72" t="str">
        <f aca="false">H684*I684</f>
        <v/>
      </c>
      <c r="K684" s="48"/>
      <c r="L684" s="66"/>
    </row>
    <row r="685" customFormat="false" ht="13.5" hidden="false" customHeight="true" outlineLevel="0" collapsed="false">
      <c r="B685" s="67" t="str">
        <f aca="false">IF(I685&gt;=1,"k","")</f>
        <v>k</v>
      </c>
      <c r="C685" s="27"/>
      <c r="D685" s="73"/>
      <c r="E685" s="20" t="str">
        <f aca="false">IF(B683="","",VLOOKUP($A683,データ,2,0))</f>
        <v/>
      </c>
      <c r="F685" s="63" t="str">
        <f aca="false">IF(C683="","",VLOOKUP($A683,データ,2,0))</f>
        <v/>
      </c>
      <c r="G685" s="5" t="s">
        <v>38</v>
      </c>
      <c r="H685" s="5"/>
      <c r="I685" s="46" t="str">
        <f aca="false">SUM(I680:I684)</f>
        <v/>
      </c>
      <c r="J685" s="46" t="str">
        <f aca="false">SUM(J680:J684)</f>
        <v/>
      </c>
      <c r="K685" s="46" t="str">
        <f aca="false">IF(J685&lt;5000,J685,5000)</f>
        <v/>
      </c>
      <c r="L685" s="47" t="n">
        <f aca="false">+J685-K685</f>
        <v>0</v>
      </c>
    </row>
    <row r="686" customFormat="false" ht="13.5" hidden="false" customHeight="true" outlineLevel="0" collapsed="false">
      <c r="A686" s="1" t="str">
        <f aca="false">IF(B686&gt;=1,SMALL(順,B686),"")</f>
        <v/>
      </c>
      <c r="C686" s="77" t="s">
        <v>37</v>
      </c>
      <c r="D686" s="77"/>
      <c r="E686" s="77"/>
      <c r="F686" s="77"/>
      <c r="G686" s="77"/>
      <c r="H686" s="77"/>
      <c r="I686" s="77"/>
      <c r="J686" s="77"/>
      <c r="K686" s="75" t="n">
        <f aca="true">IF(K685&lt;1,"",SUMIF($B$8:INDIRECT("b"&amp;ROW()),"=k",$K$8:$K$707))</f>
        <v>0</v>
      </c>
      <c r="L686" s="76"/>
    </row>
    <row r="687" customFormat="false" ht="13.5" hidden="false" customHeight="true" outlineLevel="0" collapsed="false">
      <c r="A687" s="61" t="str">
        <f aca="false">IF(B687="","",SMALL(順,B687))</f>
        <v/>
      </c>
      <c r="B687" s="1" t="str">
        <f aca="false">IF(B680="","",IF(B680+1&gt;入力用!$W$8,"",B680+1))</f>
        <v/>
      </c>
      <c r="C687" s="23" t="str">
        <f aca="false">B687</f>
        <v/>
      </c>
      <c r="D687" s="62"/>
      <c r="E687" s="20" t="str">
        <f aca="false">IF($B687="","",VLOOKUP($A687,データ,5,0))</f>
        <v/>
      </c>
      <c r="F687" s="63" t="str">
        <f aca="false">IF($B687="","",VLOOKUP($A687,データ,6,0))</f>
        <v/>
      </c>
      <c r="G687" s="64" t="str">
        <f aca="false">IF(A687="","",IF(VLOOKUP(A687,データ,7,0)=0,"",VLOOKUP(VLOOKUP(A687,データ,7,0),品名,2)))</f>
        <v/>
      </c>
      <c r="H687" s="65" t="str">
        <f aca="false">IF(A687="",0,VLOOKUP(A687,データ,8,0))</f>
        <v/>
      </c>
      <c r="I687" s="65" t="str">
        <f aca="false">IF(A687="",0,VLOOKUP(A687,データ,9,0))</f>
        <v/>
      </c>
      <c r="J687" s="65" t="str">
        <f aca="false">H687*I687</f>
        <v/>
      </c>
      <c r="K687" s="48"/>
      <c r="L687" s="66"/>
    </row>
    <row r="688" customFormat="false" ht="13.5" hidden="false" customHeight="true" outlineLevel="0" collapsed="false">
      <c r="B688" s="67"/>
      <c r="C688" s="68"/>
      <c r="D688" s="69"/>
      <c r="E688" s="20" t="str">
        <f aca="false">IF(B686="","",VLOOKUP($A686,データ,2,0))</f>
        <v/>
      </c>
      <c r="F688" s="63" t="n">
        <f aca="false">IF(C686="","",VLOOKUP($A686,データ,2,0))</f>
        <v>1</v>
      </c>
      <c r="G688" s="64" t="str">
        <f aca="false">IF(A687="","",IF(VLOOKUP(A687,データ,10,0)=0,"",VLOOKUP(VLOOKUP(A687,データ,10,0),品名,2)))</f>
        <v/>
      </c>
      <c r="H688" s="70" t="str">
        <f aca="false">IF(A687="",0,VLOOKUP(A687,データ,11,0))</f>
        <v/>
      </c>
      <c r="I688" s="70" t="str">
        <f aca="false">IF(A687="",0,VLOOKUP(A687,データ,12,0))</f>
        <v/>
      </c>
      <c r="J688" s="70" t="str">
        <f aca="false">H688*I688</f>
        <v/>
      </c>
      <c r="K688" s="48"/>
      <c r="L688" s="66"/>
    </row>
    <row r="689" customFormat="false" ht="13.5" hidden="false" customHeight="true" outlineLevel="0" collapsed="false">
      <c r="B689" s="67"/>
      <c r="C689" s="68" t="str">
        <f aca="false">IF($B687="","",VLOOKUP($A687,データ,3,0))</f>
        <v/>
      </c>
      <c r="D689" s="69" t="str">
        <f aca="false">IF($B687="","",VLOOKUP($A687,データ,4,0))</f>
        <v/>
      </c>
      <c r="E689" s="20" t="str">
        <f aca="false">IF(B687="","",VLOOKUP($A687,データ,2,0))</f>
        <v/>
      </c>
      <c r="F689" s="63" t="str">
        <f aca="false">IF(C687="","",VLOOKUP($A687,データ,2,0))</f>
        <v/>
      </c>
      <c r="G689" s="64" t="str">
        <f aca="false">IF(A687="","",IF(VLOOKUP(A687,データ,13,0)=0,"",VLOOKUP(VLOOKUP(A687,データ,13,0),品名,2)))</f>
        <v/>
      </c>
      <c r="H689" s="70" t="str">
        <f aca="false">IF(A687="",0,VLOOKUP(A687,データ,14,0))</f>
        <v/>
      </c>
      <c r="I689" s="70" t="str">
        <f aca="false">IF(A687="",0,VLOOKUP(A687,データ,15,0))</f>
        <v/>
      </c>
      <c r="J689" s="70" t="str">
        <f aca="false">H689*I689</f>
        <v/>
      </c>
      <c r="K689" s="48"/>
      <c r="L689" s="66"/>
    </row>
    <row r="690" customFormat="false" ht="13.5" hidden="false" customHeight="true" outlineLevel="0" collapsed="false">
      <c r="B690" s="67"/>
      <c r="C690" s="68"/>
      <c r="D690" s="69"/>
      <c r="E690" s="20" t="str">
        <f aca="false">IF(B688="","",VLOOKUP($A688,データ,2,0))</f>
        <v/>
      </c>
      <c r="F690" s="63" t="str">
        <f aca="false">IF(C688="","",VLOOKUP($A688,データ,2,0))</f>
        <v/>
      </c>
      <c r="G690" s="64" t="str">
        <f aca="false">IF(A687="","",IF(VLOOKUP(A687,データ,16,0)=0,"",VLOOKUP(VLOOKUP(A687,データ,16,0),品名,2)))</f>
        <v/>
      </c>
      <c r="H690" s="70" t="str">
        <f aca="false">IF(A687="",0,VLOOKUP(A687,データ,17,0))</f>
        <v/>
      </c>
      <c r="I690" s="70" t="str">
        <f aca="false">IF(A687="",0,VLOOKUP(A687,データ,18,0))</f>
        <v/>
      </c>
      <c r="J690" s="70" t="str">
        <f aca="false">H690*I690</f>
        <v/>
      </c>
      <c r="K690" s="48"/>
      <c r="L690" s="66"/>
    </row>
    <row r="691" customFormat="false" ht="13.5" hidden="false" customHeight="true" outlineLevel="0" collapsed="false">
      <c r="B691" s="67"/>
      <c r="C691" s="68"/>
      <c r="D691" s="69"/>
      <c r="E691" s="20" t="str">
        <f aca="false">IF(B689="","",VLOOKUP($A689,データ,2,0))</f>
        <v/>
      </c>
      <c r="F691" s="63" t="str">
        <f aca="false">IF(C689="","",VLOOKUP($A689,データ,2,0))</f>
        <v/>
      </c>
      <c r="G691" s="64" t="str">
        <f aca="false">IF(A687="","",IF(VLOOKUP(A687,データ,19,0)=0,"",VLOOKUP(VLOOKUP(A687,データ,19,0),品名,2)))</f>
        <v/>
      </c>
      <c r="H691" s="71" t="str">
        <f aca="false">IF(A687="",0,VLOOKUP(A687,データ,20,0))</f>
        <v/>
      </c>
      <c r="I691" s="72" t="str">
        <f aca="false">IF(A687="",0,VLOOKUP(A687,データ,21,0))</f>
        <v/>
      </c>
      <c r="J691" s="72" t="str">
        <f aca="false">H691*I691</f>
        <v/>
      </c>
      <c r="K691" s="48"/>
      <c r="L691" s="66"/>
    </row>
    <row r="692" customFormat="false" ht="13.5" hidden="false" customHeight="true" outlineLevel="0" collapsed="false">
      <c r="B692" s="67" t="str">
        <f aca="false">IF(I692&gt;=1,"k","")</f>
        <v>k</v>
      </c>
      <c r="C692" s="27"/>
      <c r="D692" s="73"/>
      <c r="E692" s="20" t="str">
        <f aca="false">IF(B690="","",VLOOKUP($A690,データ,2,0))</f>
        <v/>
      </c>
      <c r="F692" s="63" t="str">
        <f aca="false">IF(C690="","",VLOOKUP($A690,データ,2,0))</f>
        <v/>
      </c>
      <c r="G692" s="5" t="s">
        <v>38</v>
      </c>
      <c r="H692" s="5"/>
      <c r="I692" s="46" t="str">
        <f aca="false">SUM(I687:I691)</f>
        <v/>
      </c>
      <c r="J692" s="46" t="str">
        <f aca="false">SUM(J687:J691)</f>
        <v/>
      </c>
      <c r="K692" s="46" t="str">
        <f aca="false">IF(J692&lt;5000,J692,5000)</f>
        <v/>
      </c>
      <c r="L692" s="47" t="n">
        <f aca="false">+J692-K692</f>
        <v>0</v>
      </c>
    </row>
    <row r="693" customFormat="false" ht="13.5" hidden="false" customHeight="true" outlineLevel="0" collapsed="false">
      <c r="A693" s="1" t="str">
        <f aca="false">IF(B693&gt;=1,SMALL(順,B693),"")</f>
        <v/>
      </c>
      <c r="C693" s="77" t="s">
        <v>37</v>
      </c>
      <c r="D693" s="77"/>
      <c r="E693" s="77"/>
      <c r="F693" s="77"/>
      <c r="G693" s="77"/>
      <c r="H693" s="77"/>
      <c r="I693" s="77"/>
      <c r="J693" s="77"/>
      <c r="K693" s="75" t="n">
        <f aca="true">IF(K692&lt;1,"",SUMIF($B$8:INDIRECT("b"&amp;ROW()),"=k",$K$8:$K$707))</f>
        <v>0</v>
      </c>
      <c r="L693" s="76"/>
    </row>
    <row r="694" customFormat="false" ht="13.5" hidden="false" customHeight="true" outlineLevel="0" collapsed="false">
      <c r="A694" s="61" t="str">
        <f aca="false">IF(B694="","",SMALL(順,B694))</f>
        <v/>
      </c>
      <c r="B694" s="1" t="str">
        <f aca="false">IF(B687="","",IF(B687+1&gt;入力用!$W$8,"",B687+1))</f>
        <v/>
      </c>
      <c r="C694" s="23" t="str">
        <f aca="false">B694</f>
        <v/>
      </c>
      <c r="D694" s="62"/>
      <c r="E694" s="20" t="str">
        <f aca="false">IF($B694="","",VLOOKUP($A694,データ,5,0))</f>
        <v/>
      </c>
      <c r="F694" s="63" t="str">
        <f aca="false">IF($B694="","",VLOOKUP($A694,データ,6,0))</f>
        <v/>
      </c>
      <c r="G694" s="64" t="str">
        <f aca="false">IF(A694="","",IF(VLOOKUP(A694,データ,7,0)=0,"",VLOOKUP(VLOOKUP(A694,データ,7,0),品名,2)))</f>
        <v/>
      </c>
      <c r="H694" s="65" t="str">
        <f aca="false">IF(A694="",0,VLOOKUP(A694,データ,8,0))</f>
        <v/>
      </c>
      <c r="I694" s="65" t="str">
        <f aca="false">IF(A694="",0,VLOOKUP(A694,データ,9,0))</f>
        <v/>
      </c>
      <c r="J694" s="65" t="str">
        <f aca="false">H694*I694</f>
        <v/>
      </c>
      <c r="K694" s="48"/>
      <c r="L694" s="66"/>
    </row>
    <row r="695" customFormat="false" ht="13.5" hidden="false" customHeight="true" outlineLevel="0" collapsed="false">
      <c r="B695" s="67"/>
      <c r="C695" s="68"/>
      <c r="D695" s="69"/>
      <c r="E695" s="20" t="str">
        <f aca="false">IF(B693="","",VLOOKUP($A693,データ,2,0))</f>
        <v/>
      </c>
      <c r="F695" s="63" t="n">
        <f aca="false">IF(C693="","",VLOOKUP($A693,データ,2,0))</f>
        <v>1</v>
      </c>
      <c r="G695" s="64" t="str">
        <f aca="false">IF(A694="","",IF(VLOOKUP(A694,データ,10,0)=0,"",VLOOKUP(VLOOKUP(A694,データ,10,0),品名,2)))</f>
        <v/>
      </c>
      <c r="H695" s="70" t="str">
        <f aca="false">IF(A694="",0,VLOOKUP(A694,データ,11,0))</f>
        <v/>
      </c>
      <c r="I695" s="70" t="str">
        <f aca="false">IF(A694="",0,VLOOKUP(A694,データ,12,0))</f>
        <v/>
      </c>
      <c r="J695" s="70" t="str">
        <f aca="false">H695*I695</f>
        <v/>
      </c>
      <c r="K695" s="48"/>
      <c r="L695" s="66"/>
    </row>
    <row r="696" customFormat="false" ht="13.5" hidden="false" customHeight="true" outlineLevel="0" collapsed="false">
      <c r="B696" s="67"/>
      <c r="C696" s="68" t="str">
        <f aca="false">IF($B694="","",VLOOKUP($A694,データ,3,0))</f>
        <v/>
      </c>
      <c r="D696" s="69" t="str">
        <f aca="false">IF($B694="","",VLOOKUP($A694,データ,4,0))</f>
        <v/>
      </c>
      <c r="E696" s="20" t="str">
        <f aca="false">IF(B694="","",VLOOKUP($A694,データ,2,0))</f>
        <v/>
      </c>
      <c r="F696" s="63" t="str">
        <f aca="false">IF(C694="","",VLOOKUP($A694,データ,2,0))</f>
        <v/>
      </c>
      <c r="G696" s="64" t="str">
        <f aca="false">IF(A694="","",IF(VLOOKUP(A694,データ,13,0)=0,"",VLOOKUP(VLOOKUP(A694,データ,13,0),品名,2)))</f>
        <v/>
      </c>
      <c r="H696" s="70" t="str">
        <f aca="false">IF(A694="",0,VLOOKUP(A694,データ,14,0))</f>
        <v/>
      </c>
      <c r="I696" s="70" t="str">
        <f aca="false">IF(A694="",0,VLOOKUP(A694,データ,15,0))</f>
        <v/>
      </c>
      <c r="J696" s="70" t="str">
        <f aca="false">H696*I696</f>
        <v/>
      </c>
      <c r="K696" s="48"/>
      <c r="L696" s="66"/>
    </row>
    <row r="697" customFormat="false" ht="13.5" hidden="false" customHeight="true" outlineLevel="0" collapsed="false">
      <c r="B697" s="67"/>
      <c r="C697" s="68"/>
      <c r="D697" s="69"/>
      <c r="E697" s="20" t="str">
        <f aca="false">IF(B695="","",VLOOKUP($A695,データ,2,0))</f>
        <v/>
      </c>
      <c r="F697" s="63" t="str">
        <f aca="false">IF(C695="","",VLOOKUP($A695,データ,2,0))</f>
        <v/>
      </c>
      <c r="G697" s="64" t="str">
        <f aca="false">IF(A694="","",IF(VLOOKUP(A694,データ,16,0)=0,"",VLOOKUP(VLOOKUP(A694,データ,16,0),品名,2)))</f>
        <v/>
      </c>
      <c r="H697" s="70" t="str">
        <f aca="false">IF(A694="",0,VLOOKUP(A694,データ,17,0))</f>
        <v/>
      </c>
      <c r="I697" s="70" t="str">
        <f aca="false">IF(A694="",0,VLOOKUP(A694,データ,18,0))</f>
        <v/>
      </c>
      <c r="J697" s="70" t="str">
        <f aca="false">H697*I697</f>
        <v/>
      </c>
      <c r="K697" s="48"/>
      <c r="L697" s="66"/>
    </row>
    <row r="698" customFormat="false" ht="13.5" hidden="false" customHeight="true" outlineLevel="0" collapsed="false">
      <c r="B698" s="67"/>
      <c r="C698" s="68"/>
      <c r="D698" s="69"/>
      <c r="E698" s="20" t="str">
        <f aca="false">IF(B696="","",VLOOKUP($A696,データ,2,0))</f>
        <v/>
      </c>
      <c r="F698" s="63" t="str">
        <f aca="false">IF(C696="","",VLOOKUP($A696,データ,2,0))</f>
        <v/>
      </c>
      <c r="G698" s="64" t="str">
        <f aca="false">IF(A694="","",IF(VLOOKUP(A694,データ,19,0)=0,"",VLOOKUP(VLOOKUP(A694,データ,19,0),品名,2)))</f>
        <v/>
      </c>
      <c r="H698" s="71" t="str">
        <f aca="false">IF(A694="",0,VLOOKUP(A694,データ,20,0))</f>
        <v/>
      </c>
      <c r="I698" s="72" t="str">
        <f aca="false">IF(A694="",0,VLOOKUP(A694,データ,21,0))</f>
        <v/>
      </c>
      <c r="J698" s="72" t="str">
        <f aca="false">H698*I698</f>
        <v/>
      </c>
      <c r="K698" s="48"/>
      <c r="L698" s="66"/>
    </row>
    <row r="699" customFormat="false" ht="13.5" hidden="false" customHeight="true" outlineLevel="0" collapsed="false">
      <c r="B699" s="67" t="str">
        <f aca="false">IF(I699&gt;=1,"k","")</f>
        <v>k</v>
      </c>
      <c r="C699" s="27"/>
      <c r="D699" s="73"/>
      <c r="E699" s="20" t="str">
        <f aca="false">IF(B697="","",VLOOKUP($A697,データ,2,0))</f>
        <v/>
      </c>
      <c r="F699" s="63" t="str">
        <f aca="false">IF(C697="","",VLOOKUP($A697,データ,2,0))</f>
        <v/>
      </c>
      <c r="G699" s="5" t="s">
        <v>38</v>
      </c>
      <c r="H699" s="5"/>
      <c r="I699" s="46" t="str">
        <f aca="false">SUM(I694:I698)</f>
        <v/>
      </c>
      <c r="J699" s="46" t="str">
        <f aca="false">SUM(J694:J698)</f>
        <v/>
      </c>
      <c r="K699" s="46" t="str">
        <f aca="false">IF(J699&lt;5000,J699,5000)</f>
        <v/>
      </c>
      <c r="L699" s="47" t="n">
        <f aca="false">+J699-K699</f>
        <v>0</v>
      </c>
    </row>
    <row r="700" customFormat="false" ht="13.5" hidden="false" customHeight="true" outlineLevel="0" collapsed="false">
      <c r="A700" s="1" t="str">
        <f aca="false">IF(B700&gt;=1,SMALL(順,B700),"")</f>
        <v/>
      </c>
      <c r="C700" s="77" t="s">
        <v>37</v>
      </c>
      <c r="D700" s="77"/>
      <c r="E700" s="77"/>
      <c r="F700" s="77"/>
      <c r="G700" s="77"/>
      <c r="H700" s="77"/>
      <c r="I700" s="77"/>
      <c r="J700" s="77"/>
      <c r="K700" s="75" t="n">
        <f aca="true">IF(K699&lt;1,"",SUMIF($B$8:INDIRECT("b"&amp;ROW()),"=k",$K$8:$K$707))</f>
        <v>0</v>
      </c>
      <c r="L700" s="76"/>
    </row>
    <row r="701" customFormat="false" ht="13.5" hidden="false" customHeight="true" outlineLevel="0" collapsed="false">
      <c r="A701" s="61" t="str">
        <f aca="false">IF(B701="","",SMALL(順,B701))</f>
        <v/>
      </c>
      <c r="B701" s="1" t="str">
        <f aca="false">IF(B694="","",IF(B694+1&gt;入力用!$W$8,"",B694+1))</f>
        <v/>
      </c>
      <c r="C701" s="23" t="str">
        <f aca="false">B701</f>
        <v/>
      </c>
      <c r="D701" s="62"/>
      <c r="E701" s="20" t="str">
        <f aca="false">IF($B701="","",VLOOKUP($A701,データ,5,0))</f>
        <v/>
      </c>
      <c r="F701" s="63" t="str">
        <f aca="false">IF($B701="","",VLOOKUP($A701,データ,6,0))</f>
        <v/>
      </c>
      <c r="G701" s="64" t="str">
        <f aca="false">IF(A701="","",IF(VLOOKUP(A701,データ,7,0)=0,"",VLOOKUP(VLOOKUP(A701,データ,7,0),品名,2)))</f>
        <v/>
      </c>
      <c r="H701" s="65" t="str">
        <f aca="false">IF(A701="",0,VLOOKUP(A701,データ,8,0))</f>
        <v/>
      </c>
      <c r="I701" s="65" t="str">
        <f aca="false">IF(A701="",0,VLOOKUP(A701,データ,9,0))</f>
        <v/>
      </c>
      <c r="J701" s="65" t="str">
        <f aca="false">H701*I701</f>
        <v/>
      </c>
      <c r="K701" s="48"/>
      <c r="L701" s="66"/>
    </row>
    <row r="702" customFormat="false" ht="13.5" hidden="false" customHeight="true" outlineLevel="0" collapsed="false">
      <c r="B702" s="67"/>
      <c r="C702" s="68"/>
      <c r="D702" s="69"/>
      <c r="E702" s="20" t="str">
        <f aca="false">IF(B700="","",VLOOKUP($A700,データ,2,0))</f>
        <v/>
      </c>
      <c r="F702" s="63" t="n">
        <f aca="false">IF(C700="","",VLOOKUP($A700,データ,2,0))</f>
        <v>1</v>
      </c>
      <c r="G702" s="64" t="str">
        <f aca="false">IF(A701="","",IF(VLOOKUP(A701,データ,10,0)=0,"",VLOOKUP(VLOOKUP(A701,データ,10,0),品名,2)))</f>
        <v/>
      </c>
      <c r="H702" s="70" t="str">
        <f aca="false">IF(A701="",0,VLOOKUP(A701,データ,11,0))</f>
        <v/>
      </c>
      <c r="I702" s="70" t="str">
        <f aca="false">IF(A701="",0,VLOOKUP(A701,データ,12,0))</f>
        <v/>
      </c>
      <c r="J702" s="70" t="str">
        <f aca="false">H702*I702</f>
        <v/>
      </c>
      <c r="K702" s="48"/>
      <c r="L702" s="66"/>
    </row>
    <row r="703" customFormat="false" ht="13.5" hidden="false" customHeight="true" outlineLevel="0" collapsed="false">
      <c r="B703" s="67"/>
      <c r="C703" s="68" t="str">
        <f aca="false">IF($B701="","",VLOOKUP($A701,データ,3,0))</f>
        <v/>
      </c>
      <c r="D703" s="69" t="str">
        <f aca="false">IF($B701="","",VLOOKUP($A701,データ,4,0))</f>
        <v/>
      </c>
      <c r="E703" s="20" t="str">
        <f aca="false">IF(B701="","",VLOOKUP($A701,データ,2,0))</f>
        <v/>
      </c>
      <c r="F703" s="63" t="str">
        <f aca="false">IF(C701="","",VLOOKUP($A701,データ,2,0))</f>
        <v/>
      </c>
      <c r="G703" s="64" t="str">
        <f aca="false">IF(A701="","",IF(VLOOKUP(A701,データ,13,0)=0,"",VLOOKUP(VLOOKUP(A701,データ,13,0),品名,2)))</f>
        <v/>
      </c>
      <c r="H703" s="70" t="str">
        <f aca="false">IF(A701="",0,VLOOKUP(A701,データ,14,0))</f>
        <v/>
      </c>
      <c r="I703" s="70" t="str">
        <f aca="false">IF(A701="",0,VLOOKUP(A701,データ,15,0))</f>
        <v/>
      </c>
      <c r="J703" s="70" t="str">
        <f aca="false">H703*I703</f>
        <v/>
      </c>
      <c r="K703" s="48"/>
      <c r="L703" s="66"/>
    </row>
    <row r="704" customFormat="false" ht="13.5" hidden="false" customHeight="true" outlineLevel="0" collapsed="false">
      <c r="B704" s="67"/>
      <c r="C704" s="68"/>
      <c r="D704" s="69"/>
      <c r="E704" s="20" t="str">
        <f aca="false">IF(B702="","",VLOOKUP($A702,データ,2,0))</f>
        <v/>
      </c>
      <c r="F704" s="63" t="str">
        <f aca="false">IF(C702="","",VLOOKUP($A702,データ,2,0))</f>
        <v/>
      </c>
      <c r="G704" s="64" t="str">
        <f aca="false">IF(A701="","",IF(VLOOKUP(A701,データ,16,0)=0,"",VLOOKUP(VLOOKUP(A701,データ,16,0),品名,2)))</f>
        <v/>
      </c>
      <c r="H704" s="70" t="str">
        <f aca="false">IF(A701="",0,VLOOKUP(A701,データ,17,0))</f>
        <v/>
      </c>
      <c r="I704" s="70" t="str">
        <f aca="false">IF(A701="",0,VLOOKUP(A701,データ,18,0))</f>
        <v/>
      </c>
      <c r="J704" s="70" t="str">
        <f aca="false">H704*I704</f>
        <v/>
      </c>
      <c r="K704" s="48"/>
      <c r="L704" s="66"/>
    </row>
    <row r="705" customFormat="false" ht="13.5" hidden="false" customHeight="true" outlineLevel="0" collapsed="false">
      <c r="B705" s="67"/>
      <c r="C705" s="68"/>
      <c r="D705" s="69"/>
      <c r="E705" s="20" t="str">
        <f aca="false">IF(B703="","",VLOOKUP($A703,データ,2,0))</f>
        <v/>
      </c>
      <c r="F705" s="63" t="str">
        <f aca="false">IF(C703="","",VLOOKUP($A703,データ,2,0))</f>
        <v/>
      </c>
      <c r="G705" s="64" t="str">
        <f aca="false">IF(A701="","",IF(VLOOKUP(A701,データ,19,0)=0,"",VLOOKUP(VLOOKUP(A701,データ,19,0),品名,2)))</f>
        <v/>
      </c>
      <c r="H705" s="71" t="str">
        <f aca="false">IF(A701="",0,VLOOKUP(A701,データ,20,0))</f>
        <v/>
      </c>
      <c r="I705" s="72" t="str">
        <f aca="false">IF(A701="",0,VLOOKUP(A701,データ,21,0))</f>
        <v/>
      </c>
      <c r="J705" s="72" t="str">
        <f aca="false">H705*I705</f>
        <v/>
      </c>
      <c r="K705" s="48"/>
      <c r="L705" s="66"/>
    </row>
    <row r="706" customFormat="false" ht="13.5" hidden="false" customHeight="true" outlineLevel="0" collapsed="false">
      <c r="B706" s="67" t="str">
        <f aca="false">IF(I706&gt;=1,"k","")</f>
        <v>k</v>
      </c>
      <c r="C706" s="27"/>
      <c r="D706" s="73"/>
      <c r="E706" s="20" t="str">
        <f aca="false">IF(B704="","",VLOOKUP($A704,データ,2,0))</f>
        <v/>
      </c>
      <c r="F706" s="63" t="str">
        <f aca="false">IF(C704="","",VLOOKUP($A704,データ,2,0))</f>
        <v/>
      </c>
      <c r="G706" s="5" t="s">
        <v>38</v>
      </c>
      <c r="H706" s="5"/>
      <c r="I706" s="46" t="str">
        <f aca="false">SUM(I701:I705)</f>
        <v/>
      </c>
      <c r="J706" s="46" t="str">
        <f aca="false">SUM(J701:J705)</f>
        <v/>
      </c>
      <c r="K706" s="46" t="str">
        <f aca="false">IF(J706&lt;5000,J706,5000)</f>
        <v/>
      </c>
      <c r="L706" s="47" t="n">
        <f aca="false">+J706-K706</f>
        <v>0</v>
      </c>
    </row>
    <row r="707" customFormat="false" ht="13.5" hidden="false" customHeight="true" outlineLevel="0" collapsed="false">
      <c r="A707" s="1" t="str">
        <f aca="false">IF(B707&gt;=1,SMALL(順,B707),"")</f>
        <v/>
      </c>
      <c r="C707" s="77" t="s">
        <v>37</v>
      </c>
      <c r="D707" s="77"/>
      <c r="E707" s="77"/>
      <c r="F707" s="77"/>
      <c r="G707" s="77"/>
      <c r="H707" s="77"/>
      <c r="I707" s="77"/>
      <c r="J707" s="77"/>
      <c r="K707" s="75" t="n">
        <f aca="true">IF(K706&lt;1,"",SUMIF($B$8:INDIRECT("b"&amp;ROW()),"=k",$K$8:$K$707))</f>
        <v>0</v>
      </c>
      <c r="L707" s="76"/>
    </row>
    <row r="708" customFormat="false" ht="13.5" hidden="false" customHeight="true" outlineLevel="0" collapsed="false">
      <c r="A708" s="61" t="str">
        <f aca="false">IF(B708="","",SMALL(順,B708))</f>
        <v/>
      </c>
      <c r="B708" s="1" t="str">
        <f aca="false">IF(B701="","",IF(B701+1&gt;入力用!$W$8,"",B701+1))</f>
        <v/>
      </c>
      <c r="C708" s="23" t="str">
        <f aca="false">B708</f>
        <v/>
      </c>
      <c r="D708" s="62"/>
      <c r="E708" s="20" t="str">
        <f aca="false">IF($B708="","",VLOOKUP($A708,データ,5,0))</f>
        <v/>
      </c>
      <c r="F708" s="63" t="str">
        <f aca="false">IF($B708="","",VLOOKUP($A708,データ,6,0))</f>
        <v/>
      </c>
      <c r="G708" s="64" t="str">
        <f aca="false">IF(A708="","",IF(VLOOKUP(A708,データ,7,0)=0,"",VLOOKUP(VLOOKUP(A708,データ,7,0),品名,2)))</f>
        <v/>
      </c>
      <c r="H708" s="65" t="str">
        <f aca="false">IF(A708="",0,VLOOKUP(A708,データ,8,0))</f>
        <v/>
      </c>
      <c r="I708" s="65" t="str">
        <f aca="false">IF(A708="",0,VLOOKUP(A708,データ,9,0))</f>
        <v/>
      </c>
      <c r="J708" s="65" t="str">
        <f aca="false">H708*I708</f>
        <v/>
      </c>
      <c r="K708" s="48"/>
      <c r="L708" s="66"/>
    </row>
    <row r="709" customFormat="false" ht="13.5" hidden="false" customHeight="true" outlineLevel="0" collapsed="false">
      <c r="B709" s="67"/>
      <c r="C709" s="68"/>
      <c r="D709" s="69"/>
      <c r="E709" s="20" t="str">
        <f aca="false">IF(B707="","",VLOOKUP($A707,データ,2,0))</f>
        <v/>
      </c>
      <c r="F709" s="63" t="n">
        <f aca="false">IF(C707="","",VLOOKUP($A707,データ,2,0))</f>
        <v>1</v>
      </c>
      <c r="G709" s="64" t="str">
        <f aca="false">IF(A708="","",IF(VLOOKUP(A708,データ,10,0)=0,"",VLOOKUP(VLOOKUP(A708,データ,10,0),品名,2)))</f>
        <v/>
      </c>
      <c r="H709" s="70" t="str">
        <f aca="false">IF(A708="",0,VLOOKUP(A708,データ,11,0))</f>
        <v/>
      </c>
      <c r="I709" s="70" t="str">
        <f aca="false">IF(A708="",0,VLOOKUP(A708,データ,12,0))</f>
        <v/>
      </c>
      <c r="J709" s="70" t="str">
        <f aca="false">H709*I709</f>
        <v/>
      </c>
      <c r="K709" s="48"/>
      <c r="L709" s="66"/>
    </row>
    <row r="710" customFormat="false" ht="13.5" hidden="false" customHeight="true" outlineLevel="0" collapsed="false">
      <c r="B710" s="67"/>
      <c r="C710" s="68" t="str">
        <f aca="false">IF($B708="","",VLOOKUP($A708,データ,3,0))</f>
        <v/>
      </c>
      <c r="D710" s="69" t="str">
        <f aca="false">IF($B708="","",VLOOKUP($A708,データ,4,0))</f>
        <v/>
      </c>
      <c r="E710" s="20" t="str">
        <f aca="false">IF(B708="","",VLOOKUP($A708,データ,2,0))</f>
        <v/>
      </c>
      <c r="F710" s="63" t="str">
        <f aca="false">IF(C708="","",VLOOKUP($A708,データ,2,0))</f>
        <v/>
      </c>
      <c r="G710" s="64" t="str">
        <f aca="false">IF(A708="","",IF(VLOOKUP(A708,データ,13,0)=0,"",VLOOKUP(VLOOKUP(A708,データ,13,0),品名,2)))</f>
        <v/>
      </c>
      <c r="H710" s="70" t="str">
        <f aca="false">IF(A708="",0,VLOOKUP(A708,データ,14,0))</f>
        <v/>
      </c>
      <c r="I710" s="70" t="str">
        <f aca="false">IF(A708="",0,VLOOKUP(A708,データ,15,0))</f>
        <v/>
      </c>
      <c r="J710" s="70" t="str">
        <f aca="false">H710*I710</f>
        <v/>
      </c>
      <c r="K710" s="48"/>
      <c r="L710" s="66"/>
    </row>
    <row r="711" customFormat="false" ht="13.5" hidden="false" customHeight="true" outlineLevel="0" collapsed="false">
      <c r="B711" s="67"/>
      <c r="C711" s="68"/>
      <c r="D711" s="69"/>
      <c r="E711" s="20" t="str">
        <f aca="false">IF(B709="","",VLOOKUP($A709,データ,2,0))</f>
        <v/>
      </c>
      <c r="F711" s="63" t="str">
        <f aca="false">IF(C709="","",VLOOKUP($A709,データ,2,0))</f>
        <v/>
      </c>
      <c r="G711" s="64" t="str">
        <f aca="false">IF(A708="","",IF(VLOOKUP(A708,データ,16,0)=0,"",VLOOKUP(VLOOKUP(A708,データ,16,0),品名,2)))</f>
        <v/>
      </c>
      <c r="H711" s="70" t="str">
        <f aca="false">IF(A708="",0,VLOOKUP(A708,データ,17,0))</f>
        <v/>
      </c>
      <c r="I711" s="70" t="str">
        <f aca="false">IF(A708="",0,VLOOKUP(A708,データ,18,0))</f>
        <v/>
      </c>
      <c r="J711" s="70" t="str">
        <f aca="false">H711*I711</f>
        <v/>
      </c>
      <c r="K711" s="48"/>
      <c r="L711" s="66"/>
    </row>
    <row r="712" customFormat="false" ht="13.5" hidden="false" customHeight="true" outlineLevel="0" collapsed="false">
      <c r="B712" s="67"/>
      <c r="C712" s="68"/>
      <c r="D712" s="69"/>
      <c r="E712" s="20" t="str">
        <f aca="false">IF(B710="","",VLOOKUP($A710,データ,2,0))</f>
        <v/>
      </c>
      <c r="F712" s="63" t="str">
        <f aca="false">IF(C710="","",VLOOKUP($A710,データ,2,0))</f>
        <v/>
      </c>
      <c r="G712" s="64" t="str">
        <f aca="false">IF(A708="","",IF(VLOOKUP(A708,データ,19,0)=0,"",VLOOKUP(VLOOKUP(A708,データ,19,0),品名,2)))</f>
        <v/>
      </c>
      <c r="H712" s="71" t="str">
        <f aca="false">IF(A708="",0,VLOOKUP(A708,データ,20,0))</f>
        <v/>
      </c>
      <c r="I712" s="72" t="str">
        <f aca="false">IF(A708="",0,VLOOKUP(A708,データ,21,0))</f>
        <v/>
      </c>
      <c r="J712" s="72" t="str">
        <f aca="false">H712*I712</f>
        <v/>
      </c>
      <c r="K712" s="48"/>
      <c r="L712" s="66"/>
    </row>
    <row r="713" customFormat="false" ht="13.5" hidden="false" customHeight="true" outlineLevel="0" collapsed="false">
      <c r="B713" s="67" t="str">
        <f aca="false">IF(I713&gt;=1,"k","")</f>
        <v>k</v>
      </c>
      <c r="C713" s="27"/>
      <c r="D713" s="73"/>
      <c r="E713" s="20" t="str">
        <f aca="false">IF(B711="","",VLOOKUP($A711,データ,2,0))</f>
        <v/>
      </c>
      <c r="F713" s="63" t="str">
        <f aca="false">IF(C711="","",VLOOKUP($A711,データ,2,0))</f>
        <v/>
      </c>
      <c r="G713" s="5" t="s">
        <v>38</v>
      </c>
      <c r="H713" s="5"/>
      <c r="I713" s="46" t="str">
        <f aca="false">SUM(I708:I712)</f>
        <v/>
      </c>
      <c r="J713" s="46" t="str">
        <f aca="false">SUM(J708:J712)</f>
        <v/>
      </c>
      <c r="K713" s="46" t="str">
        <f aca="false">IF(J713&lt;5000,J713,5000)</f>
        <v/>
      </c>
      <c r="L713" s="47" t="n">
        <f aca="false">+J713-K713</f>
        <v>0</v>
      </c>
    </row>
    <row r="714" customFormat="false" ht="13.5" hidden="false" customHeight="true" outlineLevel="0" collapsed="false">
      <c r="A714" s="1" t="str">
        <f aca="false">IF(B714&gt;=1,SMALL(順,B714),"")</f>
        <v/>
      </c>
      <c r="C714" s="77" t="s">
        <v>37</v>
      </c>
      <c r="D714" s="77"/>
      <c r="E714" s="77"/>
      <c r="F714" s="77"/>
      <c r="G714" s="77"/>
      <c r="H714" s="77"/>
      <c r="I714" s="77"/>
      <c r="J714" s="77"/>
      <c r="K714" s="75" t="n">
        <f aca="true">IF(K713&lt;1,"",SUMIF($B$8:INDIRECT("b"&amp;ROW()),"=k",$K$8:$K$707))</f>
        <v>0</v>
      </c>
      <c r="L714" s="76"/>
    </row>
    <row r="715" customFormat="false" ht="13.5" hidden="false" customHeight="true" outlineLevel="0" collapsed="false">
      <c r="A715" s="61" t="str">
        <f aca="false">IF(B715="","",SMALL(順,B715))</f>
        <v/>
      </c>
      <c r="B715" s="1" t="str">
        <f aca="false">IF(B708="","",IF(B708+1&gt;入力用!$W$8,"",B708+1))</f>
        <v/>
      </c>
      <c r="C715" s="23" t="str">
        <f aca="false">B715</f>
        <v/>
      </c>
      <c r="D715" s="62"/>
      <c r="E715" s="20" t="str">
        <f aca="false">IF($B715="","",VLOOKUP($A715,データ,5,0))</f>
        <v/>
      </c>
      <c r="F715" s="63" t="str">
        <f aca="false">IF($B715="","",VLOOKUP($A715,データ,6,0))</f>
        <v/>
      </c>
      <c r="G715" s="64" t="str">
        <f aca="false">IF(A715="","",IF(VLOOKUP(A715,データ,7,0)=0,"",VLOOKUP(VLOOKUP(A715,データ,7,0),品名,2)))</f>
        <v/>
      </c>
      <c r="H715" s="65" t="str">
        <f aca="false">IF(A715="",0,VLOOKUP(A715,データ,8,0))</f>
        <v/>
      </c>
      <c r="I715" s="65" t="str">
        <f aca="false">IF(A715="",0,VLOOKUP(A715,データ,9,0))</f>
        <v/>
      </c>
      <c r="J715" s="65" t="str">
        <f aca="false">H715*I715</f>
        <v/>
      </c>
      <c r="K715" s="48"/>
      <c r="L715" s="66"/>
    </row>
    <row r="716" customFormat="false" ht="13.5" hidden="false" customHeight="true" outlineLevel="0" collapsed="false">
      <c r="B716" s="67"/>
      <c r="C716" s="68"/>
      <c r="D716" s="69"/>
      <c r="E716" s="20" t="str">
        <f aca="false">IF(B714="","",VLOOKUP($A714,データ,2,0))</f>
        <v/>
      </c>
      <c r="F716" s="63" t="n">
        <f aca="false">IF(C714="","",VLOOKUP($A714,データ,2,0))</f>
        <v>1</v>
      </c>
      <c r="G716" s="64" t="str">
        <f aca="false">IF(A715="","",IF(VLOOKUP(A715,データ,10,0)=0,"",VLOOKUP(VLOOKUP(A715,データ,10,0),品名,2)))</f>
        <v/>
      </c>
      <c r="H716" s="70" t="str">
        <f aca="false">IF(A715="",0,VLOOKUP(A715,データ,11,0))</f>
        <v/>
      </c>
      <c r="I716" s="70" t="str">
        <f aca="false">IF(A715="",0,VLOOKUP(A715,データ,12,0))</f>
        <v/>
      </c>
      <c r="J716" s="70" t="str">
        <f aca="false">H716*I716</f>
        <v/>
      </c>
      <c r="K716" s="48"/>
      <c r="L716" s="66"/>
    </row>
    <row r="717" customFormat="false" ht="13.5" hidden="false" customHeight="true" outlineLevel="0" collapsed="false">
      <c r="B717" s="67"/>
      <c r="C717" s="68" t="str">
        <f aca="false">IF($B715="","",VLOOKUP($A715,データ,3,0))</f>
        <v/>
      </c>
      <c r="D717" s="69" t="str">
        <f aca="false">IF($B715="","",VLOOKUP($A715,データ,4,0))</f>
        <v/>
      </c>
      <c r="E717" s="20" t="str">
        <f aca="false">IF(B715="","",VLOOKUP($A715,データ,2,0))</f>
        <v/>
      </c>
      <c r="F717" s="63" t="str">
        <f aca="false">IF(C715="","",VLOOKUP($A715,データ,2,0))</f>
        <v/>
      </c>
      <c r="G717" s="64" t="str">
        <f aca="false">IF(A715="","",IF(VLOOKUP(A715,データ,13,0)=0,"",VLOOKUP(VLOOKUP(A715,データ,13,0),品名,2)))</f>
        <v/>
      </c>
      <c r="H717" s="70" t="str">
        <f aca="false">IF(A715="",0,VLOOKUP(A715,データ,14,0))</f>
        <v/>
      </c>
      <c r="I717" s="70" t="str">
        <f aca="false">IF(A715="",0,VLOOKUP(A715,データ,15,0))</f>
        <v/>
      </c>
      <c r="J717" s="70" t="str">
        <f aca="false">H717*I717</f>
        <v/>
      </c>
      <c r="K717" s="48"/>
      <c r="L717" s="66"/>
    </row>
    <row r="718" customFormat="false" ht="13.5" hidden="false" customHeight="true" outlineLevel="0" collapsed="false">
      <c r="B718" s="67"/>
      <c r="C718" s="68"/>
      <c r="D718" s="69"/>
      <c r="E718" s="20" t="str">
        <f aca="false">IF(B716="","",VLOOKUP($A716,データ,2,0))</f>
        <v/>
      </c>
      <c r="F718" s="63" t="str">
        <f aca="false">IF(C716="","",VLOOKUP($A716,データ,2,0))</f>
        <v/>
      </c>
      <c r="G718" s="64" t="str">
        <f aca="false">IF(A715="","",IF(VLOOKUP(A715,データ,16,0)=0,"",VLOOKUP(VLOOKUP(A715,データ,16,0),品名,2)))</f>
        <v/>
      </c>
      <c r="H718" s="70" t="str">
        <f aca="false">IF(A715="",0,VLOOKUP(A715,データ,17,0))</f>
        <v/>
      </c>
      <c r="I718" s="70" t="str">
        <f aca="false">IF(A715="",0,VLOOKUP(A715,データ,18,0))</f>
        <v/>
      </c>
      <c r="J718" s="70" t="str">
        <f aca="false">H718*I718</f>
        <v/>
      </c>
      <c r="K718" s="48"/>
      <c r="L718" s="66"/>
    </row>
    <row r="719" customFormat="false" ht="13.5" hidden="false" customHeight="true" outlineLevel="0" collapsed="false">
      <c r="B719" s="67"/>
      <c r="C719" s="68"/>
      <c r="D719" s="69"/>
      <c r="E719" s="20" t="str">
        <f aca="false">IF(B717="","",VLOOKUP($A717,データ,2,0))</f>
        <v/>
      </c>
      <c r="F719" s="63" t="str">
        <f aca="false">IF(C717="","",VLOOKUP($A717,データ,2,0))</f>
        <v/>
      </c>
      <c r="G719" s="64" t="str">
        <f aca="false">IF(A715="","",IF(VLOOKUP(A715,データ,19,0)=0,"",VLOOKUP(VLOOKUP(A715,データ,19,0),品名,2)))</f>
        <v/>
      </c>
      <c r="H719" s="71" t="str">
        <f aca="false">IF(A715="",0,VLOOKUP(A715,データ,20,0))</f>
        <v/>
      </c>
      <c r="I719" s="72" t="str">
        <f aca="false">IF(A715="",0,VLOOKUP(A715,データ,21,0))</f>
        <v/>
      </c>
      <c r="J719" s="72" t="str">
        <f aca="false">H719*I719</f>
        <v/>
      </c>
      <c r="K719" s="48"/>
      <c r="L719" s="66"/>
    </row>
    <row r="720" customFormat="false" ht="13.5" hidden="false" customHeight="true" outlineLevel="0" collapsed="false">
      <c r="B720" s="67" t="str">
        <f aca="false">IF(I720&gt;=1,"k","")</f>
        <v>k</v>
      </c>
      <c r="C720" s="27"/>
      <c r="D720" s="73"/>
      <c r="E720" s="20" t="str">
        <f aca="false">IF(B718="","",VLOOKUP($A718,データ,2,0))</f>
        <v/>
      </c>
      <c r="F720" s="63" t="str">
        <f aca="false">IF(C718="","",VLOOKUP($A718,データ,2,0))</f>
        <v/>
      </c>
      <c r="G720" s="5" t="s">
        <v>38</v>
      </c>
      <c r="H720" s="5"/>
      <c r="I720" s="46" t="str">
        <f aca="false">SUM(I715:I719)</f>
        <v/>
      </c>
      <c r="J720" s="46" t="str">
        <f aca="false">SUM(J715:J719)</f>
        <v/>
      </c>
      <c r="K720" s="46" t="str">
        <f aca="false">IF(J720&lt;5000,J720,5000)</f>
        <v/>
      </c>
      <c r="L720" s="47" t="n">
        <f aca="false">+J720-K720</f>
        <v>0</v>
      </c>
    </row>
    <row r="721" customFormat="false" ht="13.5" hidden="false" customHeight="true" outlineLevel="0" collapsed="false">
      <c r="A721" s="1" t="str">
        <f aca="false">IF(B721&gt;=1,SMALL(順,B721),"")</f>
        <v/>
      </c>
      <c r="C721" s="77" t="s">
        <v>37</v>
      </c>
      <c r="D721" s="77"/>
      <c r="E721" s="77"/>
      <c r="F721" s="77"/>
      <c r="G721" s="77"/>
      <c r="H721" s="77"/>
      <c r="I721" s="77"/>
      <c r="J721" s="77"/>
      <c r="K721" s="75" t="n">
        <f aca="true">IF(K720&lt;1,"",SUMIF($B$8:INDIRECT("b"&amp;ROW()),"=k",$K$8:$K$707))</f>
        <v>0</v>
      </c>
      <c r="L721" s="76"/>
    </row>
    <row r="722" customFormat="false" ht="13.5" hidden="false" customHeight="true" outlineLevel="0" collapsed="false">
      <c r="A722" s="61" t="str">
        <f aca="false">IF(B722="","",SMALL(順,B722))</f>
        <v/>
      </c>
      <c r="B722" s="1" t="str">
        <f aca="false">IF(B715="","",IF(B715+1&gt;入力用!$W$8,"",B715+1))</f>
        <v/>
      </c>
      <c r="C722" s="23" t="str">
        <f aca="false">B722</f>
        <v/>
      </c>
      <c r="D722" s="62"/>
      <c r="E722" s="20" t="str">
        <f aca="false">IF($B722="","",VLOOKUP($A722,データ,5,0))</f>
        <v/>
      </c>
      <c r="F722" s="63" t="str">
        <f aca="false">IF($B722="","",VLOOKUP($A722,データ,6,0))</f>
        <v/>
      </c>
      <c r="G722" s="64" t="str">
        <f aca="false">IF(A722="","",IF(VLOOKUP(A722,データ,7,0)=0,"",VLOOKUP(VLOOKUP(A722,データ,7,0),品名,2)))</f>
        <v/>
      </c>
      <c r="H722" s="65" t="str">
        <f aca="false">IF(A722="",0,VLOOKUP(A722,データ,8,0))</f>
        <v/>
      </c>
      <c r="I722" s="65" t="str">
        <f aca="false">IF(A722="",0,VLOOKUP(A722,データ,9,0))</f>
        <v/>
      </c>
      <c r="J722" s="65" t="str">
        <f aca="false">H722*I722</f>
        <v/>
      </c>
      <c r="K722" s="48"/>
      <c r="L722" s="66"/>
    </row>
    <row r="723" customFormat="false" ht="13.5" hidden="false" customHeight="true" outlineLevel="0" collapsed="false">
      <c r="B723" s="67"/>
      <c r="C723" s="68"/>
      <c r="D723" s="69"/>
      <c r="E723" s="20" t="str">
        <f aca="false">IF(B721="","",VLOOKUP($A721,データ,2,0))</f>
        <v/>
      </c>
      <c r="F723" s="63" t="n">
        <f aca="false">IF(C721="","",VLOOKUP($A721,データ,2,0))</f>
        <v>1</v>
      </c>
      <c r="G723" s="64" t="str">
        <f aca="false">IF(A722="","",IF(VLOOKUP(A722,データ,10,0)=0,"",VLOOKUP(VLOOKUP(A722,データ,10,0),品名,2)))</f>
        <v/>
      </c>
      <c r="H723" s="70" t="str">
        <f aca="false">IF(A722="",0,VLOOKUP(A722,データ,11,0))</f>
        <v/>
      </c>
      <c r="I723" s="70" t="str">
        <f aca="false">IF(A722="",0,VLOOKUP(A722,データ,12,0))</f>
        <v/>
      </c>
      <c r="J723" s="70" t="str">
        <f aca="false">H723*I723</f>
        <v/>
      </c>
      <c r="K723" s="48"/>
      <c r="L723" s="66"/>
    </row>
    <row r="724" customFormat="false" ht="13.5" hidden="false" customHeight="true" outlineLevel="0" collapsed="false">
      <c r="B724" s="67"/>
      <c r="C724" s="68" t="str">
        <f aca="false">IF($B722="","",VLOOKUP($A722,データ,3,0))</f>
        <v/>
      </c>
      <c r="D724" s="69" t="str">
        <f aca="false">IF($B722="","",VLOOKUP($A722,データ,4,0))</f>
        <v/>
      </c>
      <c r="E724" s="20" t="str">
        <f aca="false">IF(B722="","",VLOOKUP($A722,データ,2,0))</f>
        <v/>
      </c>
      <c r="F724" s="63" t="str">
        <f aca="false">IF(C722="","",VLOOKUP($A722,データ,2,0))</f>
        <v/>
      </c>
      <c r="G724" s="64" t="str">
        <f aca="false">IF(A722="","",IF(VLOOKUP(A722,データ,13,0)=0,"",VLOOKUP(VLOOKUP(A722,データ,13,0),品名,2)))</f>
        <v/>
      </c>
      <c r="H724" s="70" t="str">
        <f aca="false">IF(A722="",0,VLOOKUP(A722,データ,14,0))</f>
        <v/>
      </c>
      <c r="I724" s="70" t="str">
        <f aca="false">IF(A722="",0,VLOOKUP(A722,データ,15,0))</f>
        <v/>
      </c>
      <c r="J724" s="70" t="str">
        <f aca="false">H724*I724</f>
        <v/>
      </c>
      <c r="K724" s="48"/>
      <c r="L724" s="66"/>
    </row>
    <row r="725" customFormat="false" ht="13.5" hidden="false" customHeight="true" outlineLevel="0" collapsed="false">
      <c r="B725" s="67"/>
      <c r="C725" s="68"/>
      <c r="D725" s="69"/>
      <c r="E725" s="20" t="str">
        <f aca="false">IF(B723="","",VLOOKUP($A723,データ,2,0))</f>
        <v/>
      </c>
      <c r="F725" s="63" t="str">
        <f aca="false">IF(C723="","",VLOOKUP($A723,データ,2,0))</f>
        <v/>
      </c>
      <c r="G725" s="64" t="str">
        <f aca="false">IF(A722="","",IF(VLOOKUP(A722,データ,16,0)=0,"",VLOOKUP(VLOOKUP(A722,データ,16,0),品名,2)))</f>
        <v/>
      </c>
      <c r="H725" s="70" t="str">
        <f aca="false">IF(A722="",0,VLOOKUP(A722,データ,17,0))</f>
        <v/>
      </c>
      <c r="I725" s="70" t="str">
        <f aca="false">IF(A722="",0,VLOOKUP(A722,データ,18,0))</f>
        <v/>
      </c>
      <c r="J725" s="70" t="str">
        <f aca="false">H725*I725</f>
        <v/>
      </c>
      <c r="K725" s="48"/>
      <c r="L725" s="66"/>
    </row>
    <row r="726" customFormat="false" ht="13.5" hidden="false" customHeight="true" outlineLevel="0" collapsed="false">
      <c r="B726" s="67"/>
      <c r="C726" s="68"/>
      <c r="D726" s="69"/>
      <c r="E726" s="20" t="str">
        <f aca="false">IF(B724="","",VLOOKUP($A724,データ,2,0))</f>
        <v/>
      </c>
      <c r="F726" s="63" t="str">
        <f aca="false">IF(C724="","",VLOOKUP($A724,データ,2,0))</f>
        <v/>
      </c>
      <c r="G726" s="64" t="str">
        <f aca="false">IF(A722="","",IF(VLOOKUP(A722,データ,19,0)=0,"",VLOOKUP(VLOOKUP(A722,データ,19,0),品名,2)))</f>
        <v/>
      </c>
      <c r="H726" s="71" t="str">
        <f aca="false">IF(A722="",0,VLOOKUP(A722,データ,20,0))</f>
        <v/>
      </c>
      <c r="I726" s="72" t="str">
        <f aca="false">IF(A722="",0,VLOOKUP(A722,データ,21,0))</f>
        <v/>
      </c>
      <c r="J726" s="72" t="str">
        <f aca="false">H726*I726</f>
        <v/>
      </c>
      <c r="K726" s="48"/>
      <c r="L726" s="66"/>
    </row>
    <row r="727" customFormat="false" ht="13.5" hidden="false" customHeight="true" outlineLevel="0" collapsed="false">
      <c r="B727" s="67" t="str">
        <f aca="false">IF(I727&gt;=1,"k","")</f>
        <v>k</v>
      </c>
      <c r="C727" s="27"/>
      <c r="D727" s="73"/>
      <c r="E727" s="20" t="str">
        <f aca="false">IF(B725="","",VLOOKUP($A725,データ,2,0))</f>
        <v/>
      </c>
      <c r="F727" s="63" t="str">
        <f aca="false">IF(C725="","",VLOOKUP($A725,データ,2,0))</f>
        <v/>
      </c>
      <c r="G727" s="5" t="s">
        <v>38</v>
      </c>
      <c r="H727" s="5"/>
      <c r="I727" s="46" t="str">
        <f aca="false">SUM(I722:I726)</f>
        <v/>
      </c>
      <c r="J727" s="46" t="str">
        <f aca="false">SUM(J722:J726)</f>
        <v/>
      </c>
      <c r="K727" s="46" t="str">
        <f aca="false">IF(J727&lt;5000,J727,5000)</f>
        <v/>
      </c>
      <c r="L727" s="47" t="n">
        <f aca="false">+J727-K727</f>
        <v>0</v>
      </c>
    </row>
    <row r="728" customFormat="false" ht="13.5" hidden="false" customHeight="true" outlineLevel="0" collapsed="false">
      <c r="A728" s="1" t="str">
        <f aca="false">IF(B728&gt;=1,SMALL(順,B728),"")</f>
        <v/>
      </c>
      <c r="C728" s="77" t="s">
        <v>37</v>
      </c>
      <c r="D728" s="77"/>
      <c r="E728" s="77"/>
      <c r="F728" s="77"/>
      <c r="G728" s="77"/>
      <c r="H728" s="77"/>
      <c r="I728" s="77"/>
      <c r="J728" s="77"/>
      <c r="K728" s="75" t="n">
        <f aca="true">IF(K727&lt;1,"",SUMIF($B$8:INDIRECT("b"&amp;ROW()),"=k",$K$8:$K$707))</f>
        <v>0</v>
      </c>
      <c r="L728" s="76"/>
    </row>
    <row r="729" customFormat="false" ht="13.5" hidden="false" customHeight="true" outlineLevel="0" collapsed="false">
      <c r="A729" s="61" t="str">
        <f aca="false">IF(B729="","",SMALL(順,B729))</f>
        <v/>
      </c>
      <c r="B729" s="1" t="str">
        <f aca="false">IF(B722="","",IF(B722+1&gt;入力用!$W$8,"",B722+1))</f>
        <v/>
      </c>
      <c r="C729" s="23" t="str">
        <f aca="false">B729</f>
        <v/>
      </c>
      <c r="D729" s="62"/>
      <c r="E729" s="20" t="str">
        <f aca="false">IF($B729="","",VLOOKUP($A729,データ,5,0))</f>
        <v/>
      </c>
      <c r="F729" s="63" t="str">
        <f aca="false">IF($B729="","",VLOOKUP($A729,データ,6,0))</f>
        <v/>
      </c>
      <c r="G729" s="64" t="str">
        <f aca="false">IF(A729="","",IF(VLOOKUP(A729,データ,7,0)=0,"",VLOOKUP(VLOOKUP(A729,データ,7,0),品名,2)))</f>
        <v/>
      </c>
      <c r="H729" s="65" t="str">
        <f aca="false">IF(A729="",0,VLOOKUP(A729,データ,8,0))</f>
        <v/>
      </c>
      <c r="I729" s="65" t="str">
        <f aca="false">IF(A729="",0,VLOOKUP(A729,データ,9,0))</f>
        <v/>
      </c>
      <c r="J729" s="65" t="str">
        <f aca="false">H729*I729</f>
        <v/>
      </c>
      <c r="K729" s="48"/>
      <c r="L729" s="66"/>
    </row>
    <row r="730" customFormat="false" ht="13.5" hidden="false" customHeight="true" outlineLevel="0" collapsed="false">
      <c r="B730" s="67"/>
      <c r="C730" s="68"/>
      <c r="D730" s="69"/>
      <c r="E730" s="20" t="str">
        <f aca="false">IF(B728="","",VLOOKUP($A728,データ,2,0))</f>
        <v/>
      </c>
      <c r="F730" s="63" t="n">
        <f aca="false">IF(C728="","",VLOOKUP($A728,データ,2,0))</f>
        <v>1</v>
      </c>
      <c r="G730" s="64" t="str">
        <f aca="false">IF(A729="","",IF(VLOOKUP(A729,データ,10,0)=0,"",VLOOKUP(VLOOKUP(A729,データ,10,0),品名,2)))</f>
        <v/>
      </c>
      <c r="H730" s="70" t="str">
        <f aca="false">IF(A729="",0,VLOOKUP(A729,データ,11,0))</f>
        <v/>
      </c>
      <c r="I730" s="70" t="str">
        <f aca="false">IF(A729="",0,VLOOKUP(A729,データ,12,0))</f>
        <v/>
      </c>
      <c r="J730" s="70" t="str">
        <f aca="false">H730*I730</f>
        <v/>
      </c>
      <c r="K730" s="48"/>
      <c r="L730" s="66"/>
    </row>
    <row r="731" customFormat="false" ht="13.5" hidden="false" customHeight="true" outlineLevel="0" collapsed="false">
      <c r="B731" s="67"/>
      <c r="C731" s="68" t="str">
        <f aca="false">IF($B729="","",VLOOKUP($A729,データ,3,0))</f>
        <v/>
      </c>
      <c r="D731" s="69" t="str">
        <f aca="false">IF($B729="","",VLOOKUP($A729,データ,4,0))</f>
        <v/>
      </c>
      <c r="E731" s="20" t="str">
        <f aca="false">IF(B729="","",VLOOKUP($A729,データ,2,0))</f>
        <v/>
      </c>
      <c r="F731" s="63" t="str">
        <f aca="false">IF(C729="","",VLOOKUP($A729,データ,2,0))</f>
        <v/>
      </c>
      <c r="G731" s="64" t="str">
        <f aca="false">IF(A729="","",IF(VLOOKUP(A729,データ,13,0)=0,"",VLOOKUP(VLOOKUP(A729,データ,13,0),品名,2)))</f>
        <v/>
      </c>
      <c r="H731" s="70" t="str">
        <f aca="false">IF(A729="",0,VLOOKUP(A729,データ,14,0))</f>
        <v/>
      </c>
      <c r="I731" s="70" t="str">
        <f aca="false">IF(A729="",0,VLOOKUP(A729,データ,15,0))</f>
        <v/>
      </c>
      <c r="J731" s="70" t="str">
        <f aca="false">H731*I731</f>
        <v/>
      </c>
      <c r="K731" s="48"/>
      <c r="L731" s="66"/>
    </row>
    <row r="732" customFormat="false" ht="13.5" hidden="false" customHeight="true" outlineLevel="0" collapsed="false">
      <c r="B732" s="67"/>
      <c r="C732" s="68"/>
      <c r="D732" s="69"/>
      <c r="E732" s="20" t="str">
        <f aca="false">IF(B730="","",VLOOKUP($A730,データ,2,0))</f>
        <v/>
      </c>
      <c r="F732" s="63" t="str">
        <f aca="false">IF(C730="","",VLOOKUP($A730,データ,2,0))</f>
        <v/>
      </c>
      <c r="G732" s="64" t="str">
        <f aca="false">IF(A729="","",IF(VLOOKUP(A729,データ,16,0)=0,"",VLOOKUP(VLOOKUP(A729,データ,16,0),品名,2)))</f>
        <v/>
      </c>
      <c r="H732" s="70" t="str">
        <f aca="false">IF(A729="",0,VLOOKUP(A729,データ,17,0))</f>
        <v/>
      </c>
      <c r="I732" s="70" t="str">
        <f aca="false">IF(A729="",0,VLOOKUP(A729,データ,18,0))</f>
        <v/>
      </c>
      <c r="J732" s="70" t="str">
        <f aca="false">H732*I732</f>
        <v/>
      </c>
      <c r="K732" s="48"/>
      <c r="L732" s="66"/>
    </row>
    <row r="733" customFormat="false" ht="13.5" hidden="false" customHeight="true" outlineLevel="0" collapsed="false">
      <c r="B733" s="67"/>
      <c r="C733" s="68"/>
      <c r="D733" s="69"/>
      <c r="E733" s="20" t="str">
        <f aca="false">IF(B731="","",VLOOKUP($A731,データ,2,0))</f>
        <v/>
      </c>
      <c r="F733" s="63" t="str">
        <f aca="false">IF(C731="","",VLOOKUP($A731,データ,2,0))</f>
        <v/>
      </c>
      <c r="G733" s="64" t="str">
        <f aca="false">IF(A729="","",IF(VLOOKUP(A729,データ,19,0)=0,"",VLOOKUP(VLOOKUP(A729,データ,19,0),品名,2)))</f>
        <v/>
      </c>
      <c r="H733" s="71" t="str">
        <f aca="false">IF(A729="",0,VLOOKUP(A729,データ,20,0))</f>
        <v/>
      </c>
      <c r="I733" s="72" t="str">
        <f aca="false">IF(A729="",0,VLOOKUP(A729,データ,21,0))</f>
        <v/>
      </c>
      <c r="J733" s="72" t="str">
        <f aca="false">H733*I733</f>
        <v/>
      </c>
      <c r="K733" s="48"/>
      <c r="L733" s="66"/>
    </row>
    <row r="734" customFormat="false" ht="13.5" hidden="false" customHeight="true" outlineLevel="0" collapsed="false">
      <c r="B734" s="67" t="str">
        <f aca="false">IF(I734&gt;=1,"k","")</f>
        <v>k</v>
      </c>
      <c r="C734" s="27"/>
      <c r="D734" s="73"/>
      <c r="E734" s="20" t="str">
        <f aca="false">IF(B732="","",VLOOKUP($A732,データ,2,0))</f>
        <v/>
      </c>
      <c r="F734" s="63" t="str">
        <f aca="false">IF(C732="","",VLOOKUP($A732,データ,2,0))</f>
        <v/>
      </c>
      <c r="G734" s="5" t="s">
        <v>38</v>
      </c>
      <c r="H734" s="5"/>
      <c r="I734" s="46" t="str">
        <f aca="false">SUM(I729:I733)</f>
        <v/>
      </c>
      <c r="J734" s="46" t="str">
        <f aca="false">SUM(J729:J733)</f>
        <v/>
      </c>
      <c r="K734" s="46" t="str">
        <f aca="false">IF(J734&lt;5000,J734,5000)</f>
        <v/>
      </c>
      <c r="L734" s="47" t="n">
        <f aca="false">+J734-K734</f>
        <v>0</v>
      </c>
    </row>
    <row r="735" customFormat="false" ht="13.5" hidden="false" customHeight="true" outlineLevel="0" collapsed="false">
      <c r="A735" s="1" t="str">
        <f aca="false">IF(B735&gt;=1,SMALL(順,B735),"")</f>
        <v/>
      </c>
      <c r="C735" s="77" t="s">
        <v>37</v>
      </c>
      <c r="D735" s="77"/>
      <c r="E735" s="77"/>
      <c r="F735" s="77"/>
      <c r="G735" s="77"/>
      <c r="H735" s="77"/>
      <c r="I735" s="77"/>
      <c r="J735" s="77"/>
      <c r="K735" s="75" t="n">
        <f aca="true">IF(K734&lt;1,"",SUMIF($B$8:INDIRECT("b"&amp;ROW()),"=k",$K$8:$K$707))</f>
        <v>0</v>
      </c>
      <c r="L735" s="76"/>
    </row>
    <row r="736" customFormat="false" ht="13.5" hidden="false" customHeight="true" outlineLevel="0" collapsed="false">
      <c r="A736" s="61" t="str">
        <f aca="false">IF(B736="","",SMALL(順,B736))</f>
        <v/>
      </c>
      <c r="B736" s="1" t="str">
        <f aca="false">IF(B729="","",IF(B729+1&gt;入力用!$W$8,"",B729+1))</f>
        <v/>
      </c>
      <c r="C736" s="23" t="str">
        <f aca="false">B736</f>
        <v/>
      </c>
      <c r="D736" s="62"/>
      <c r="E736" s="20" t="str">
        <f aca="false">IF($B736="","",VLOOKUP($A736,データ,5,0))</f>
        <v/>
      </c>
      <c r="F736" s="63" t="str">
        <f aca="false">IF($B736="","",VLOOKUP($A736,データ,6,0))</f>
        <v/>
      </c>
      <c r="G736" s="64" t="str">
        <f aca="false">IF(A736="","",IF(VLOOKUP(A736,データ,7,0)=0,"",VLOOKUP(VLOOKUP(A736,データ,7,0),品名,2)))</f>
        <v/>
      </c>
      <c r="H736" s="65" t="str">
        <f aca="false">IF(A736="",0,VLOOKUP(A736,データ,8,0))</f>
        <v/>
      </c>
      <c r="I736" s="65" t="str">
        <f aca="false">IF(A736="",0,VLOOKUP(A736,データ,9,0))</f>
        <v/>
      </c>
      <c r="J736" s="65" t="str">
        <f aca="false">H736*I736</f>
        <v/>
      </c>
      <c r="K736" s="48"/>
      <c r="L736" s="66"/>
    </row>
    <row r="737" customFormat="false" ht="13.5" hidden="false" customHeight="true" outlineLevel="0" collapsed="false">
      <c r="B737" s="67"/>
      <c r="C737" s="68"/>
      <c r="D737" s="69"/>
      <c r="E737" s="20" t="str">
        <f aca="false">IF(B735="","",VLOOKUP($A735,データ,2,0))</f>
        <v/>
      </c>
      <c r="F737" s="63" t="n">
        <f aca="false">IF(C735="","",VLOOKUP($A735,データ,2,0))</f>
        <v>1</v>
      </c>
      <c r="G737" s="64" t="str">
        <f aca="false">IF(A736="","",IF(VLOOKUP(A736,データ,10,0)=0,"",VLOOKUP(VLOOKUP(A736,データ,10,0),品名,2)))</f>
        <v/>
      </c>
      <c r="H737" s="70" t="str">
        <f aca="false">IF(A736="",0,VLOOKUP(A736,データ,11,0))</f>
        <v/>
      </c>
      <c r="I737" s="70" t="str">
        <f aca="false">IF(A736="",0,VLOOKUP(A736,データ,12,0))</f>
        <v/>
      </c>
      <c r="J737" s="70" t="str">
        <f aca="false">H737*I737</f>
        <v/>
      </c>
      <c r="K737" s="48"/>
      <c r="L737" s="66"/>
    </row>
    <row r="738" customFormat="false" ht="13.5" hidden="false" customHeight="true" outlineLevel="0" collapsed="false">
      <c r="B738" s="67"/>
      <c r="C738" s="68" t="str">
        <f aca="false">IF($B736="","",VLOOKUP($A736,データ,3,0))</f>
        <v/>
      </c>
      <c r="D738" s="69" t="str">
        <f aca="false">IF($B736="","",VLOOKUP($A736,データ,4,0))</f>
        <v/>
      </c>
      <c r="E738" s="20" t="str">
        <f aca="false">IF(B736="","",VLOOKUP($A736,データ,2,0))</f>
        <v/>
      </c>
      <c r="F738" s="63" t="str">
        <f aca="false">IF(C736="","",VLOOKUP($A736,データ,2,0))</f>
        <v/>
      </c>
      <c r="G738" s="64" t="str">
        <f aca="false">IF(A736="","",IF(VLOOKUP(A736,データ,13,0)=0,"",VLOOKUP(VLOOKUP(A736,データ,13,0),品名,2)))</f>
        <v/>
      </c>
      <c r="H738" s="70" t="str">
        <f aca="false">IF(A736="",0,VLOOKUP(A736,データ,14,0))</f>
        <v/>
      </c>
      <c r="I738" s="70" t="str">
        <f aca="false">IF(A736="",0,VLOOKUP(A736,データ,15,0))</f>
        <v/>
      </c>
      <c r="J738" s="70" t="str">
        <f aca="false">H738*I738</f>
        <v/>
      </c>
      <c r="K738" s="48"/>
      <c r="L738" s="66"/>
    </row>
    <row r="739" customFormat="false" ht="13.5" hidden="false" customHeight="true" outlineLevel="0" collapsed="false">
      <c r="B739" s="67"/>
      <c r="C739" s="68"/>
      <c r="D739" s="69"/>
      <c r="E739" s="20" t="str">
        <f aca="false">IF(B737="","",VLOOKUP($A737,データ,2,0))</f>
        <v/>
      </c>
      <c r="F739" s="63" t="str">
        <f aca="false">IF(C737="","",VLOOKUP($A737,データ,2,0))</f>
        <v/>
      </c>
      <c r="G739" s="64" t="str">
        <f aca="false">IF(A736="","",IF(VLOOKUP(A736,データ,16,0)=0,"",VLOOKUP(VLOOKUP(A736,データ,16,0),品名,2)))</f>
        <v/>
      </c>
      <c r="H739" s="70" t="str">
        <f aca="false">IF(A736="",0,VLOOKUP(A736,データ,17,0))</f>
        <v/>
      </c>
      <c r="I739" s="70" t="str">
        <f aca="false">IF(A736="",0,VLOOKUP(A736,データ,18,0))</f>
        <v/>
      </c>
      <c r="J739" s="70" t="str">
        <f aca="false">H739*I739</f>
        <v/>
      </c>
      <c r="K739" s="48"/>
      <c r="L739" s="66"/>
    </row>
    <row r="740" customFormat="false" ht="13.5" hidden="false" customHeight="true" outlineLevel="0" collapsed="false">
      <c r="B740" s="67"/>
      <c r="C740" s="68"/>
      <c r="D740" s="69"/>
      <c r="E740" s="20" t="str">
        <f aca="false">IF(B738="","",VLOOKUP($A738,データ,2,0))</f>
        <v/>
      </c>
      <c r="F740" s="63" t="str">
        <f aca="false">IF(C738="","",VLOOKUP($A738,データ,2,0))</f>
        <v/>
      </c>
      <c r="G740" s="64" t="str">
        <f aca="false">IF(A736="","",IF(VLOOKUP(A736,データ,19,0)=0,"",VLOOKUP(VLOOKUP(A736,データ,19,0),品名,2)))</f>
        <v/>
      </c>
      <c r="H740" s="71" t="str">
        <f aca="false">IF(A736="",0,VLOOKUP(A736,データ,20,0))</f>
        <v/>
      </c>
      <c r="I740" s="72" t="str">
        <f aca="false">IF(A736="",0,VLOOKUP(A736,データ,21,0))</f>
        <v/>
      </c>
      <c r="J740" s="72" t="str">
        <f aca="false">H740*I740</f>
        <v/>
      </c>
      <c r="K740" s="48"/>
      <c r="L740" s="66"/>
    </row>
    <row r="741" customFormat="false" ht="13.5" hidden="false" customHeight="true" outlineLevel="0" collapsed="false">
      <c r="B741" s="67" t="str">
        <f aca="false">IF(I741&gt;=1,"k","")</f>
        <v>k</v>
      </c>
      <c r="C741" s="27"/>
      <c r="D741" s="73"/>
      <c r="E741" s="20" t="str">
        <f aca="false">IF(B739="","",VLOOKUP($A739,データ,2,0))</f>
        <v/>
      </c>
      <c r="F741" s="63" t="str">
        <f aca="false">IF(C739="","",VLOOKUP($A739,データ,2,0))</f>
        <v/>
      </c>
      <c r="G741" s="5" t="s">
        <v>38</v>
      </c>
      <c r="H741" s="5"/>
      <c r="I741" s="46" t="str">
        <f aca="false">SUM(I736:I740)</f>
        <v/>
      </c>
      <c r="J741" s="46" t="str">
        <f aca="false">SUM(J736:J740)</f>
        <v/>
      </c>
      <c r="K741" s="46" t="str">
        <f aca="false">IF(J741&lt;5000,J741,5000)</f>
        <v/>
      </c>
      <c r="L741" s="47" t="n">
        <f aca="false">+J741-K741</f>
        <v>0</v>
      </c>
    </row>
    <row r="742" customFormat="false" ht="13.5" hidden="false" customHeight="true" outlineLevel="0" collapsed="false">
      <c r="A742" s="1" t="str">
        <f aca="false">IF(B742&gt;=1,SMALL(順,B742),"")</f>
        <v/>
      </c>
      <c r="C742" s="77" t="s">
        <v>37</v>
      </c>
      <c r="D742" s="77"/>
      <c r="E742" s="77"/>
      <c r="F742" s="77"/>
      <c r="G742" s="77"/>
      <c r="H742" s="77"/>
      <c r="I742" s="77"/>
      <c r="J742" s="77"/>
      <c r="K742" s="75" t="n">
        <f aca="true">IF(K741&lt;1,"",SUMIF($B$8:INDIRECT("b"&amp;ROW()),"=k",$K$8:$K$707))</f>
        <v>0</v>
      </c>
      <c r="L742" s="76"/>
    </row>
    <row r="743" customFormat="false" ht="13.5" hidden="false" customHeight="true" outlineLevel="0" collapsed="false">
      <c r="A743" s="61" t="str">
        <f aca="false">IF(B743="","",SMALL(順,B743))</f>
        <v/>
      </c>
      <c r="B743" s="1" t="str">
        <f aca="false">IF(B736="","",IF(B736+1&gt;入力用!$W$8,"",B736+1))</f>
        <v/>
      </c>
      <c r="C743" s="23" t="str">
        <f aca="false">B743</f>
        <v/>
      </c>
      <c r="D743" s="62"/>
      <c r="E743" s="20" t="str">
        <f aca="false">IF($B743="","",VLOOKUP($A743,データ,5,0))</f>
        <v/>
      </c>
      <c r="F743" s="63" t="str">
        <f aca="false">IF($B743="","",VLOOKUP($A743,データ,6,0))</f>
        <v/>
      </c>
      <c r="G743" s="64" t="str">
        <f aca="false">IF(A743="","",IF(VLOOKUP(A743,データ,7,0)=0,"",VLOOKUP(VLOOKUP(A743,データ,7,0),品名,2)))</f>
        <v/>
      </c>
      <c r="H743" s="65" t="str">
        <f aca="false">IF(A743="",0,VLOOKUP(A743,データ,8,0))</f>
        <v/>
      </c>
      <c r="I743" s="65" t="str">
        <f aca="false">IF(A743="",0,VLOOKUP(A743,データ,9,0))</f>
        <v/>
      </c>
      <c r="J743" s="65" t="str">
        <f aca="false">H743*I743</f>
        <v/>
      </c>
      <c r="K743" s="48"/>
      <c r="L743" s="66"/>
    </row>
    <row r="744" customFormat="false" ht="13.5" hidden="false" customHeight="true" outlineLevel="0" collapsed="false">
      <c r="B744" s="67"/>
      <c r="C744" s="68"/>
      <c r="D744" s="69"/>
      <c r="E744" s="20" t="str">
        <f aca="false">IF(B742="","",VLOOKUP($A742,データ,2,0))</f>
        <v/>
      </c>
      <c r="F744" s="63" t="n">
        <f aca="false">IF(C742="","",VLOOKUP($A742,データ,2,0))</f>
        <v>1</v>
      </c>
      <c r="G744" s="64" t="str">
        <f aca="false">IF(A743="","",IF(VLOOKUP(A743,データ,10,0)=0,"",VLOOKUP(VLOOKUP(A743,データ,10,0),品名,2)))</f>
        <v/>
      </c>
      <c r="H744" s="70" t="str">
        <f aca="false">IF(A743="",0,VLOOKUP(A743,データ,11,0))</f>
        <v/>
      </c>
      <c r="I744" s="70" t="str">
        <f aca="false">IF(A743="",0,VLOOKUP(A743,データ,12,0))</f>
        <v/>
      </c>
      <c r="J744" s="70" t="str">
        <f aca="false">H744*I744</f>
        <v/>
      </c>
      <c r="K744" s="48"/>
      <c r="L744" s="66"/>
    </row>
    <row r="745" customFormat="false" ht="13.5" hidden="false" customHeight="true" outlineLevel="0" collapsed="false">
      <c r="B745" s="67"/>
      <c r="C745" s="68" t="str">
        <f aca="false">IF($B743="","",VLOOKUP($A743,データ,3,0))</f>
        <v/>
      </c>
      <c r="D745" s="69" t="str">
        <f aca="false">IF($B743="","",VLOOKUP($A743,データ,4,0))</f>
        <v/>
      </c>
      <c r="E745" s="20" t="str">
        <f aca="false">IF(B743="","",VLOOKUP($A743,データ,2,0))</f>
        <v/>
      </c>
      <c r="F745" s="63" t="str">
        <f aca="false">IF(C743="","",VLOOKUP($A743,データ,2,0))</f>
        <v/>
      </c>
      <c r="G745" s="64" t="str">
        <f aca="false">IF(A743="","",IF(VLOOKUP(A743,データ,13,0)=0,"",VLOOKUP(VLOOKUP(A743,データ,13,0),品名,2)))</f>
        <v/>
      </c>
      <c r="H745" s="70" t="str">
        <f aca="false">IF(A743="",0,VLOOKUP(A743,データ,14,0))</f>
        <v/>
      </c>
      <c r="I745" s="70" t="str">
        <f aca="false">IF(A743="",0,VLOOKUP(A743,データ,15,0))</f>
        <v/>
      </c>
      <c r="J745" s="70" t="str">
        <f aca="false">H745*I745</f>
        <v/>
      </c>
      <c r="K745" s="48"/>
      <c r="L745" s="66"/>
    </row>
    <row r="746" customFormat="false" ht="13.5" hidden="false" customHeight="true" outlineLevel="0" collapsed="false">
      <c r="B746" s="67"/>
      <c r="C746" s="68"/>
      <c r="D746" s="69"/>
      <c r="E746" s="20" t="str">
        <f aca="false">IF(B744="","",VLOOKUP($A744,データ,2,0))</f>
        <v/>
      </c>
      <c r="F746" s="63" t="str">
        <f aca="false">IF(C744="","",VLOOKUP($A744,データ,2,0))</f>
        <v/>
      </c>
      <c r="G746" s="64" t="str">
        <f aca="false">IF(A743="","",IF(VLOOKUP(A743,データ,16,0)=0,"",VLOOKUP(VLOOKUP(A743,データ,16,0),品名,2)))</f>
        <v/>
      </c>
      <c r="H746" s="70" t="str">
        <f aca="false">IF(A743="",0,VLOOKUP(A743,データ,17,0))</f>
        <v/>
      </c>
      <c r="I746" s="70" t="str">
        <f aca="false">IF(A743="",0,VLOOKUP(A743,データ,18,0))</f>
        <v/>
      </c>
      <c r="J746" s="70" t="str">
        <f aca="false">H746*I746</f>
        <v/>
      </c>
      <c r="K746" s="48"/>
      <c r="L746" s="66"/>
    </row>
    <row r="747" customFormat="false" ht="13.5" hidden="false" customHeight="true" outlineLevel="0" collapsed="false">
      <c r="B747" s="67"/>
      <c r="C747" s="68"/>
      <c r="D747" s="69"/>
      <c r="E747" s="20" t="str">
        <f aca="false">IF(B745="","",VLOOKUP($A745,データ,2,0))</f>
        <v/>
      </c>
      <c r="F747" s="63" t="str">
        <f aca="false">IF(C745="","",VLOOKUP($A745,データ,2,0))</f>
        <v/>
      </c>
      <c r="G747" s="64" t="str">
        <f aca="false">IF(A743="","",IF(VLOOKUP(A743,データ,19,0)=0,"",VLOOKUP(VLOOKUP(A743,データ,19,0),品名,2)))</f>
        <v/>
      </c>
      <c r="H747" s="71" t="str">
        <f aca="false">IF(A743="",0,VLOOKUP(A743,データ,20,0))</f>
        <v/>
      </c>
      <c r="I747" s="72" t="str">
        <f aca="false">IF(A743="",0,VLOOKUP(A743,データ,21,0))</f>
        <v/>
      </c>
      <c r="J747" s="72" t="str">
        <f aca="false">H747*I747</f>
        <v/>
      </c>
      <c r="K747" s="48"/>
      <c r="L747" s="66"/>
    </row>
    <row r="748" customFormat="false" ht="13.5" hidden="false" customHeight="true" outlineLevel="0" collapsed="false">
      <c r="B748" s="67" t="str">
        <f aca="false">IF(I748&gt;=1,"k","")</f>
        <v>k</v>
      </c>
      <c r="C748" s="27"/>
      <c r="D748" s="73"/>
      <c r="E748" s="20" t="str">
        <f aca="false">IF(B746="","",VLOOKUP($A746,データ,2,0))</f>
        <v/>
      </c>
      <c r="F748" s="63" t="str">
        <f aca="false">IF(C746="","",VLOOKUP($A746,データ,2,0))</f>
        <v/>
      </c>
      <c r="G748" s="5" t="s">
        <v>38</v>
      </c>
      <c r="H748" s="5"/>
      <c r="I748" s="46" t="str">
        <f aca="false">SUM(I743:I747)</f>
        <v/>
      </c>
      <c r="J748" s="46" t="str">
        <f aca="false">SUM(J743:J747)</f>
        <v/>
      </c>
      <c r="K748" s="46" t="str">
        <f aca="false">IF(J748&lt;5000,J748,5000)</f>
        <v/>
      </c>
      <c r="L748" s="47" t="n">
        <f aca="false">+J748-K748</f>
        <v>0</v>
      </c>
    </row>
    <row r="749" customFormat="false" ht="13.5" hidden="false" customHeight="true" outlineLevel="0" collapsed="false">
      <c r="A749" s="1" t="str">
        <f aca="false">IF(B749&gt;=1,SMALL(順,B749),"")</f>
        <v/>
      </c>
      <c r="C749" s="77" t="s">
        <v>37</v>
      </c>
      <c r="D749" s="77"/>
      <c r="E749" s="77"/>
      <c r="F749" s="77"/>
      <c r="G749" s="77"/>
      <c r="H749" s="77"/>
      <c r="I749" s="77"/>
      <c r="J749" s="77"/>
      <c r="K749" s="75" t="n">
        <f aca="true">IF(K748&lt;1,"",SUMIF($B$8:INDIRECT("b"&amp;ROW()),"=k",$K$8:$K$707))</f>
        <v>0</v>
      </c>
      <c r="L749" s="76"/>
    </row>
    <row r="750" customFormat="false" ht="13.5" hidden="false" customHeight="true" outlineLevel="0" collapsed="false">
      <c r="A750" s="61" t="str">
        <f aca="false">IF(B750="","",SMALL(順,B750))</f>
        <v/>
      </c>
      <c r="B750" s="1" t="str">
        <f aca="false">IF(B743="","",IF(B743+1&gt;入力用!$W$8,"",B743+1))</f>
        <v/>
      </c>
      <c r="C750" s="23" t="str">
        <f aca="false">B750</f>
        <v/>
      </c>
      <c r="D750" s="62"/>
      <c r="E750" s="20" t="str">
        <f aca="false">IF($B750="","",VLOOKUP($A750,データ,5,0))</f>
        <v/>
      </c>
      <c r="F750" s="63" t="str">
        <f aca="false">IF($B750="","",VLOOKUP($A750,データ,6,0))</f>
        <v/>
      </c>
      <c r="G750" s="64" t="str">
        <f aca="false">IF(A750="","",IF(VLOOKUP(A750,データ,7,0)=0,"",VLOOKUP(VLOOKUP(A750,データ,7,0),品名,2)))</f>
        <v/>
      </c>
      <c r="H750" s="65" t="str">
        <f aca="false">IF(A750="",0,VLOOKUP(A750,データ,8,0))</f>
        <v/>
      </c>
      <c r="I750" s="65" t="str">
        <f aca="false">IF(A750="",0,VLOOKUP(A750,データ,9,0))</f>
        <v/>
      </c>
      <c r="J750" s="65" t="str">
        <f aca="false">H750*I750</f>
        <v/>
      </c>
      <c r="K750" s="48"/>
      <c r="L750" s="66"/>
    </row>
    <row r="751" customFormat="false" ht="13.5" hidden="false" customHeight="true" outlineLevel="0" collapsed="false">
      <c r="B751" s="67"/>
      <c r="C751" s="68"/>
      <c r="D751" s="69"/>
      <c r="E751" s="20" t="str">
        <f aca="false">IF(B749="","",VLOOKUP($A749,データ,2,0))</f>
        <v/>
      </c>
      <c r="F751" s="63" t="n">
        <f aca="false">IF(C749="","",VLOOKUP($A749,データ,2,0))</f>
        <v>1</v>
      </c>
      <c r="G751" s="64" t="str">
        <f aca="false">IF(A750="","",IF(VLOOKUP(A750,データ,10,0)=0,"",VLOOKUP(VLOOKUP(A750,データ,10,0),品名,2)))</f>
        <v/>
      </c>
      <c r="H751" s="70" t="str">
        <f aca="false">IF(A750="",0,VLOOKUP(A750,データ,11,0))</f>
        <v/>
      </c>
      <c r="I751" s="70" t="str">
        <f aca="false">IF(A750="",0,VLOOKUP(A750,データ,12,0))</f>
        <v/>
      </c>
      <c r="J751" s="70" t="str">
        <f aca="false">H751*I751</f>
        <v/>
      </c>
      <c r="K751" s="48"/>
      <c r="L751" s="66"/>
    </row>
    <row r="752" customFormat="false" ht="13.5" hidden="false" customHeight="true" outlineLevel="0" collapsed="false">
      <c r="B752" s="67"/>
      <c r="C752" s="68" t="str">
        <f aca="false">IF($B750="","",VLOOKUP($A750,データ,3,0))</f>
        <v/>
      </c>
      <c r="D752" s="69" t="str">
        <f aca="false">IF($B750="","",VLOOKUP($A750,データ,4,0))</f>
        <v/>
      </c>
      <c r="E752" s="20" t="str">
        <f aca="false">IF(B750="","",VLOOKUP($A750,データ,2,0))</f>
        <v/>
      </c>
      <c r="F752" s="63" t="str">
        <f aca="false">IF(C750="","",VLOOKUP($A750,データ,2,0))</f>
        <v/>
      </c>
      <c r="G752" s="64" t="str">
        <f aca="false">IF(A750="","",IF(VLOOKUP(A750,データ,13,0)=0,"",VLOOKUP(VLOOKUP(A750,データ,13,0),品名,2)))</f>
        <v/>
      </c>
      <c r="H752" s="70" t="str">
        <f aca="false">IF(A750="",0,VLOOKUP(A750,データ,14,0))</f>
        <v/>
      </c>
      <c r="I752" s="70" t="str">
        <f aca="false">IF(A750="",0,VLOOKUP(A750,データ,15,0))</f>
        <v/>
      </c>
      <c r="J752" s="70" t="str">
        <f aca="false">H752*I752</f>
        <v/>
      </c>
      <c r="K752" s="48"/>
      <c r="L752" s="66"/>
    </row>
    <row r="753" customFormat="false" ht="13.5" hidden="false" customHeight="true" outlineLevel="0" collapsed="false">
      <c r="B753" s="67"/>
      <c r="C753" s="68"/>
      <c r="D753" s="69"/>
      <c r="E753" s="20" t="str">
        <f aca="false">IF(B751="","",VLOOKUP($A751,データ,2,0))</f>
        <v/>
      </c>
      <c r="F753" s="63" t="str">
        <f aca="false">IF(C751="","",VLOOKUP($A751,データ,2,0))</f>
        <v/>
      </c>
      <c r="G753" s="64" t="str">
        <f aca="false">IF(A750="","",IF(VLOOKUP(A750,データ,16,0)=0,"",VLOOKUP(VLOOKUP(A750,データ,16,0),品名,2)))</f>
        <v/>
      </c>
      <c r="H753" s="70" t="str">
        <f aca="false">IF(A750="",0,VLOOKUP(A750,データ,17,0))</f>
        <v/>
      </c>
      <c r="I753" s="70" t="str">
        <f aca="false">IF(A750="",0,VLOOKUP(A750,データ,18,0))</f>
        <v/>
      </c>
      <c r="J753" s="70" t="str">
        <f aca="false">H753*I753</f>
        <v/>
      </c>
      <c r="K753" s="48"/>
      <c r="L753" s="66"/>
    </row>
    <row r="754" customFormat="false" ht="13.5" hidden="false" customHeight="true" outlineLevel="0" collapsed="false">
      <c r="B754" s="67"/>
      <c r="C754" s="68"/>
      <c r="D754" s="69"/>
      <c r="E754" s="20" t="str">
        <f aca="false">IF(B752="","",VLOOKUP($A752,データ,2,0))</f>
        <v/>
      </c>
      <c r="F754" s="63" t="str">
        <f aca="false">IF(C752="","",VLOOKUP($A752,データ,2,0))</f>
        <v/>
      </c>
      <c r="G754" s="64" t="str">
        <f aca="false">IF(A750="","",IF(VLOOKUP(A750,データ,19,0)=0,"",VLOOKUP(VLOOKUP(A750,データ,19,0),品名,2)))</f>
        <v/>
      </c>
      <c r="H754" s="71" t="str">
        <f aca="false">IF(A750="",0,VLOOKUP(A750,データ,20,0))</f>
        <v/>
      </c>
      <c r="I754" s="72" t="str">
        <f aca="false">IF(A750="",0,VLOOKUP(A750,データ,21,0))</f>
        <v/>
      </c>
      <c r="J754" s="72" t="str">
        <f aca="false">H754*I754</f>
        <v/>
      </c>
      <c r="K754" s="48"/>
      <c r="L754" s="66"/>
    </row>
    <row r="755" customFormat="false" ht="13.5" hidden="false" customHeight="true" outlineLevel="0" collapsed="false">
      <c r="B755" s="67" t="str">
        <f aca="false">IF(I755&gt;=1,"k","")</f>
        <v>k</v>
      </c>
      <c r="C755" s="27"/>
      <c r="D755" s="73"/>
      <c r="E755" s="20" t="str">
        <f aca="false">IF(B753="","",VLOOKUP($A753,データ,2,0))</f>
        <v/>
      </c>
      <c r="F755" s="63" t="str">
        <f aca="false">IF(C753="","",VLOOKUP($A753,データ,2,0))</f>
        <v/>
      </c>
      <c r="G755" s="5" t="s">
        <v>38</v>
      </c>
      <c r="H755" s="5"/>
      <c r="I755" s="46" t="str">
        <f aca="false">SUM(I750:I754)</f>
        <v/>
      </c>
      <c r="J755" s="46" t="str">
        <f aca="false">SUM(J750:J754)</f>
        <v/>
      </c>
      <c r="K755" s="46" t="str">
        <f aca="false">IF(J755&lt;5000,J755,5000)</f>
        <v/>
      </c>
      <c r="L755" s="47" t="n">
        <f aca="false">+J755-K755</f>
        <v>0</v>
      </c>
    </row>
    <row r="756" customFormat="false" ht="13.5" hidden="false" customHeight="true" outlineLevel="0" collapsed="false">
      <c r="A756" s="1" t="str">
        <f aca="false">IF(B756&gt;=1,SMALL(順,B756),"")</f>
        <v/>
      </c>
      <c r="C756" s="77" t="s">
        <v>37</v>
      </c>
      <c r="D756" s="77"/>
      <c r="E756" s="77"/>
      <c r="F756" s="77"/>
      <c r="G756" s="77"/>
      <c r="H756" s="77"/>
      <c r="I756" s="77"/>
      <c r="J756" s="77"/>
      <c r="K756" s="75" t="n">
        <f aca="true">IF(K755&lt;1,"",SUMIF($B$8:INDIRECT("b"&amp;ROW()),"=k",$K$8:$K$707))</f>
        <v>0</v>
      </c>
      <c r="L756" s="76"/>
    </row>
    <row r="757" customFormat="false" ht="13.5" hidden="false" customHeight="true" outlineLevel="0" collapsed="false">
      <c r="A757" s="61" t="str">
        <f aca="false">IF(B757="","",SMALL(順,B757))</f>
        <v/>
      </c>
      <c r="B757" s="1" t="str">
        <f aca="false">IF(B750="","",IF(B750+1&gt;入力用!$W$8,"",B750+1))</f>
        <v/>
      </c>
      <c r="C757" s="23" t="str">
        <f aca="false">B757</f>
        <v/>
      </c>
      <c r="D757" s="62"/>
      <c r="E757" s="20" t="str">
        <f aca="false">IF($B757="","",VLOOKUP($A757,データ,5,0))</f>
        <v/>
      </c>
      <c r="F757" s="63" t="str">
        <f aca="false">IF($B757="","",VLOOKUP($A757,データ,6,0))</f>
        <v/>
      </c>
      <c r="G757" s="64" t="str">
        <f aca="false">IF(A757="","",IF(VLOOKUP(A757,データ,7,0)=0,"",VLOOKUP(VLOOKUP(A757,データ,7,0),品名,2)))</f>
        <v/>
      </c>
      <c r="H757" s="65" t="str">
        <f aca="false">IF(A757="",0,VLOOKUP(A757,データ,8,0))</f>
        <v/>
      </c>
      <c r="I757" s="65" t="str">
        <f aca="false">IF(A757="",0,VLOOKUP(A757,データ,9,0))</f>
        <v/>
      </c>
      <c r="J757" s="65" t="str">
        <f aca="false">H757*I757</f>
        <v/>
      </c>
      <c r="K757" s="48"/>
      <c r="L757" s="66"/>
    </row>
    <row r="758" customFormat="false" ht="13.5" hidden="false" customHeight="true" outlineLevel="0" collapsed="false">
      <c r="B758" s="67"/>
      <c r="C758" s="68"/>
      <c r="D758" s="69"/>
      <c r="E758" s="20" t="str">
        <f aca="false">IF(B756="","",VLOOKUP($A756,データ,2,0))</f>
        <v/>
      </c>
      <c r="F758" s="63" t="n">
        <f aca="false">IF(C756="","",VLOOKUP($A756,データ,2,0))</f>
        <v>1</v>
      </c>
      <c r="G758" s="64" t="str">
        <f aca="false">IF(A757="","",IF(VLOOKUP(A757,データ,10,0)=0,"",VLOOKUP(VLOOKUP(A757,データ,10,0),品名,2)))</f>
        <v/>
      </c>
      <c r="H758" s="70" t="str">
        <f aca="false">IF(A757="",0,VLOOKUP(A757,データ,11,0))</f>
        <v/>
      </c>
      <c r="I758" s="70" t="str">
        <f aca="false">IF(A757="",0,VLOOKUP(A757,データ,12,0))</f>
        <v/>
      </c>
      <c r="J758" s="70" t="str">
        <f aca="false">H758*I758</f>
        <v/>
      </c>
      <c r="K758" s="48"/>
      <c r="L758" s="66"/>
    </row>
    <row r="759" customFormat="false" ht="13.5" hidden="false" customHeight="true" outlineLevel="0" collapsed="false">
      <c r="B759" s="67"/>
      <c r="C759" s="68" t="str">
        <f aca="false">IF($B757="","",VLOOKUP($A757,データ,3,0))</f>
        <v/>
      </c>
      <c r="D759" s="69" t="str">
        <f aca="false">IF($B757="","",VLOOKUP($A757,データ,4,0))</f>
        <v/>
      </c>
      <c r="E759" s="20" t="str">
        <f aca="false">IF(B757="","",VLOOKUP($A757,データ,2,0))</f>
        <v/>
      </c>
      <c r="F759" s="63" t="str">
        <f aca="false">IF(C757="","",VLOOKUP($A757,データ,2,0))</f>
        <v/>
      </c>
      <c r="G759" s="64" t="str">
        <f aca="false">IF(A757="","",IF(VLOOKUP(A757,データ,13,0)=0,"",VLOOKUP(VLOOKUP(A757,データ,13,0),品名,2)))</f>
        <v/>
      </c>
      <c r="H759" s="70" t="str">
        <f aca="false">IF(A757="",0,VLOOKUP(A757,データ,14,0))</f>
        <v/>
      </c>
      <c r="I759" s="70" t="str">
        <f aca="false">IF(A757="",0,VLOOKUP(A757,データ,15,0))</f>
        <v/>
      </c>
      <c r="J759" s="70" t="str">
        <f aca="false">H759*I759</f>
        <v/>
      </c>
      <c r="K759" s="48"/>
      <c r="L759" s="66"/>
    </row>
    <row r="760" customFormat="false" ht="13.5" hidden="false" customHeight="true" outlineLevel="0" collapsed="false">
      <c r="B760" s="67"/>
      <c r="C760" s="68"/>
      <c r="D760" s="69"/>
      <c r="E760" s="20" t="str">
        <f aca="false">IF(B758="","",VLOOKUP($A758,データ,2,0))</f>
        <v/>
      </c>
      <c r="F760" s="63" t="str">
        <f aca="false">IF(C758="","",VLOOKUP($A758,データ,2,0))</f>
        <v/>
      </c>
      <c r="G760" s="64" t="str">
        <f aca="false">IF(A757="","",IF(VLOOKUP(A757,データ,16,0)=0,"",VLOOKUP(VLOOKUP(A757,データ,16,0),品名,2)))</f>
        <v/>
      </c>
      <c r="H760" s="70" t="str">
        <f aca="false">IF(A757="",0,VLOOKUP(A757,データ,17,0))</f>
        <v/>
      </c>
      <c r="I760" s="70" t="str">
        <f aca="false">IF(A757="",0,VLOOKUP(A757,データ,18,0))</f>
        <v/>
      </c>
      <c r="J760" s="70" t="str">
        <f aca="false">H760*I760</f>
        <v/>
      </c>
      <c r="K760" s="48"/>
      <c r="L760" s="66"/>
    </row>
    <row r="761" customFormat="false" ht="13.5" hidden="false" customHeight="true" outlineLevel="0" collapsed="false">
      <c r="B761" s="67"/>
      <c r="C761" s="68"/>
      <c r="D761" s="69"/>
      <c r="E761" s="20" t="str">
        <f aca="false">IF(B759="","",VLOOKUP($A759,データ,2,0))</f>
        <v/>
      </c>
      <c r="F761" s="63" t="str">
        <f aca="false">IF(C759="","",VLOOKUP($A759,データ,2,0))</f>
        <v/>
      </c>
      <c r="G761" s="64" t="str">
        <f aca="false">IF(A757="","",IF(VLOOKUP(A757,データ,19,0)=0,"",VLOOKUP(VLOOKUP(A757,データ,19,0),品名,2)))</f>
        <v/>
      </c>
      <c r="H761" s="71" t="str">
        <f aca="false">IF(A757="",0,VLOOKUP(A757,データ,20,0))</f>
        <v/>
      </c>
      <c r="I761" s="72" t="str">
        <f aca="false">IF(A757="",0,VLOOKUP(A757,データ,21,0))</f>
        <v/>
      </c>
      <c r="J761" s="72" t="str">
        <f aca="false">H761*I761</f>
        <v/>
      </c>
      <c r="K761" s="48"/>
      <c r="L761" s="66"/>
    </row>
    <row r="762" customFormat="false" ht="13.5" hidden="false" customHeight="true" outlineLevel="0" collapsed="false">
      <c r="B762" s="67" t="str">
        <f aca="false">IF(I762&gt;=1,"k","")</f>
        <v>k</v>
      </c>
      <c r="C762" s="27"/>
      <c r="D762" s="73"/>
      <c r="E762" s="20" t="str">
        <f aca="false">IF(B760="","",VLOOKUP($A760,データ,2,0))</f>
        <v/>
      </c>
      <c r="F762" s="63" t="str">
        <f aca="false">IF(C760="","",VLOOKUP($A760,データ,2,0))</f>
        <v/>
      </c>
      <c r="G762" s="5" t="s">
        <v>38</v>
      </c>
      <c r="H762" s="5"/>
      <c r="I762" s="46" t="str">
        <f aca="false">SUM(I757:I761)</f>
        <v/>
      </c>
      <c r="J762" s="46" t="str">
        <f aca="false">SUM(J757:J761)</f>
        <v/>
      </c>
      <c r="K762" s="46" t="str">
        <f aca="false">IF(J762&lt;5000,J762,5000)</f>
        <v/>
      </c>
      <c r="L762" s="47" t="n">
        <f aca="false">+J762-K762</f>
        <v>0</v>
      </c>
    </row>
    <row r="763" customFormat="false" ht="13.5" hidden="false" customHeight="true" outlineLevel="0" collapsed="false">
      <c r="A763" s="1" t="str">
        <f aca="false">IF(B763&gt;=1,SMALL(順,B763),"")</f>
        <v/>
      </c>
      <c r="C763" s="77" t="s">
        <v>37</v>
      </c>
      <c r="D763" s="77"/>
      <c r="E763" s="77"/>
      <c r="F763" s="77"/>
      <c r="G763" s="77"/>
      <c r="H763" s="77"/>
      <c r="I763" s="77"/>
      <c r="J763" s="77"/>
      <c r="K763" s="75" t="n">
        <f aca="true">IF(K762&lt;1,"",SUMIF($B$8:INDIRECT("b"&amp;ROW()),"=k",$K$8:$K$707))</f>
        <v>0</v>
      </c>
      <c r="L763" s="76"/>
    </row>
    <row r="764" customFormat="false" ht="13.5" hidden="false" customHeight="true" outlineLevel="0" collapsed="false">
      <c r="A764" s="61" t="str">
        <f aca="false">IF(B764="","",SMALL(順,B764))</f>
        <v/>
      </c>
      <c r="B764" s="1" t="str">
        <f aca="false">IF(B757="","",IF(B757+1&gt;入力用!$W$8,"",B757+1))</f>
        <v/>
      </c>
      <c r="C764" s="23" t="str">
        <f aca="false">B764</f>
        <v/>
      </c>
      <c r="D764" s="62"/>
      <c r="E764" s="20" t="str">
        <f aca="false">IF($B764="","",VLOOKUP($A764,データ,5,0))</f>
        <v/>
      </c>
      <c r="F764" s="63" t="str">
        <f aca="false">IF($B764="","",VLOOKUP($A764,データ,6,0))</f>
        <v/>
      </c>
      <c r="G764" s="64" t="str">
        <f aca="false">IF(A764="","",IF(VLOOKUP(A764,データ,7,0)=0,"",VLOOKUP(VLOOKUP(A764,データ,7,0),品名,2)))</f>
        <v/>
      </c>
      <c r="H764" s="65" t="str">
        <f aca="false">IF(A764="",0,VLOOKUP(A764,データ,8,0))</f>
        <v/>
      </c>
      <c r="I764" s="65" t="str">
        <f aca="false">IF(A764="",0,VLOOKUP(A764,データ,9,0))</f>
        <v/>
      </c>
      <c r="J764" s="65" t="str">
        <f aca="false">H764*I764</f>
        <v/>
      </c>
      <c r="K764" s="48"/>
      <c r="L764" s="66"/>
    </row>
    <row r="765" customFormat="false" ht="13.5" hidden="false" customHeight="true" outlineLevel="0" collapsed="false">
      <c r="B765" s="67"/>
      <c r="C765" s="68"/>
      <c r="D765" s="69"/>
      <c r="E765" s="20" t="str">
        <f aca="false">IF(B763="","",VLOOKUP($A763,データ,2,0))</f>
        <v/>
      </c>
      <c r="F765" s="63" t="n">
        <f aca="false">IF(C763="","",VLOOKUP($A763,データ,2,0))</f>
        <v>1</v>
      </c>
      <c r="G765" s="64" t="str">
        <f aca="false">IF(A764="","",IF(VLOOKUP(A764,データ,10,0)=0,"",VLOOKUP(VLOOKUP(A764,データ,10,0),品名,2)))</f>
        <v/>
      </c>
      <c r="H765" s="70" t="str">
        <f aca="false">IF(A764="",0,VLOOKUP(A764,データ,11,0))</f>
        <v/>
      </c>
      <c r="I765" s="70" t="str">
        <f aca="false">IF(A764="",0,VLOOKUP(A764,データ,12,0))</f>
        <v/>
      </c>
      <c r="J765" s="70" t="str">
        <f aca="false">H765*I765</f>
        <v/>
      </c>
      <c r="K765" s="48"/>
      <c r="L765" s="66"/>
    </row>
    <row r="766" customFormat="false" ht="13.5" hidden="false" customHeight="true" outlineLevel="0" collapsed="false">
      <c r="B766" s="67"/>
      <c r="C766" s="68" t="str">
        <f aca="false">IF($B764="","",VLOOKUP($A764,データ,3,0))</f>
        <v/>
      </c>
      <c r="D766" s="69" t="str">
        <f aca="false">IF($B764="","",VLOOKUP($A764,データ,4,0))</f>
        <v/>
      </c>
      <c r="E766" s="20" t="str">
        <f aca="false">IF(B764="","",VLOOKUP($A764,データ,2,0))</f>
        <v/>
      </c>
      <c r="F766" s="63" t="str">
        <f aca="false">IF(C764="","",VLOOKUP($A764,データ,2,0))</f>
        <v/>
      </c>
      <c r="G766" s="64" t="str">
        <f aca="false">IF(A764="","",IF(VLOOKUP(A764,データ,13,0)=0,"",VLOOKUP(VLOOKUP(A764,データ,13,0),品名,2)))</f>
        <v/>
      </c>
      <c r="H766" s="70" t="str">
        <f aca="false">IF(A764="",0,VLOOKUP(A764,データ,14,0))</f>
        <v/>
      </c>
      <c r="I766" s="70" t="str">
        <f aca="false">IF(A764="",0,VLOOKUP(A764,データ,15,0))</f>
        <v/>
      </c>
      <c r="J766" s="70" t="str">
        <f aca="false">H766*I766</f>
        <v/>
      </c>
      <c r="K766" s="48"/>
      <c r="L766" s="66"/>
    </row>
    <row r="767" customFormat="false" ht="13.5" hidden="false" customHeight="true" outlineLevel="0" collapsed="false">
      <c r="B767" s="67"/>
      <c r="C767" s="68"/>
      <c r="D767" s="69"/>
      <c r="E767" s="20" t="str">
        <f aca="false">IF(B765="","",VLOOKUP($A765,データ,2,0))</f>
        <v/>
      </c>
      <c r="F767" s="63" t="str">
        <f aca="false">IF(C765="","",VLOOKUP($A765,データ,2,0))</f>
        <v/>
      </c>
      <c r="G767" s="64" t="str">
        <f aca="false">IF(A764="","",IF(VLOOKUP(A764,データ,16,0)=0,"",VLOOKUP(VLOOKUP(A764,データ,16,0),品名,2)))</f>
        <v/>
      </c>
      <c r="H767" s="70" t="str">
        <f aca="false">IF(A764="",0,VLOOKUP(A764,データ,17,0))</f>
        <v/>
      </c>
      <c r="I767" s="70" t="str">
        <f aca="false">IF(A764="",0,VLOOKUP(A764,データ,18,0))</f>
        <v/>
      </c>
      <c r="J767" s="70" t="str">
        <f aca="false">H767*I767</f>
        <v/>
      </c>
      <c r="K767" s="48"/>
      <c r="L767" s="66"/>
    </row>
    <row r="768" customFormat="false" ht="13.5" hidden="false" customHeight="true" outlineLevel="0" collapsed="false">
      <c r="B768" s="67"/>
      <c r="C768" s="68"/>
      <c r="D768" s="69"/>
      <c r="E768" s="20" t="str">
        <f aca="false">IF(B766="","",VLOOKUP($A766,データ,2,0))</f>
        <v/>
      </c>
      <c r="F768" s="63" t="str">
        <f aca="false">IF(C766="","",VLOOKUP($A766,データ,2,0))</f>
        <v/>
      </c>
      <c r="G768" s="64" t="str">
        <f aca="false">IF(A764="","",IF(VLOOKUP(A764,データ,19,0)=0,"",VLOOKUP(VLOOKUP(A764,データ,19,0),品名,2)))</f>
        <v/>
      </c>
      <c r="H768" s="71" t="str">
        <f aca="false">IF(A764="",0,VLOOKUP(A764,データ,20,0))</f>
        <v/>
      </c>
      <c r="I768" s="72" t="str">
        <f aca="false">IF(A764="",0,VLOOKUP(A764,データ,21,0))</f>
        <v/>
      </c>
      <c r="J768" s="72" t="str">
        <f aca="false">H768*I768</f>
        <v/>
      </c>
      <c r="K768" s="48"/>
      <c r="L768" s="66"/>
    </row>
    <row r="769" customFormat="false" ht="13.5" hidden="false" customHeight="true" outlineLevel="0" collapsed="false">
      <c r="B769" s="67" t="str">
        <f aca="false">IF(I769&gt;=1,"k","")</f>
        <v>k</v>
      </c>
      <c r="C769" s="27"/>
      <c r="D769" s="73"/>
      <c r="E769" s="20" t="str">
        <f aca="false">IF(B767="","",VLOOKUP($A767,データ,2,0))</f>
        <v/>
      </c>
      <c r="F769" s="63" t="str">
        <f aca="false">IF(C767="","",VLOOKUP($A767,データ,2,0))</f>
        <v/>
      </c>
      <c r="G769" s="5" t="s">
        <v>38</v>
      </c>
      <c r="H769" s="5"/>
      <c r="I769" s="46" t="str">
        <f aca="false">SUM(I764:I768)</f>
        <v/>
      </c>
      <c r="J769" s="46" t="str">
        <f aca="false">SUM(J764:J768)</f>
        <v/>
      </c>
      <c r="K769" s="46" t="str">
        <f aca="false">IF(J769&lt;5000,J769,5000)</f>
        <v/>
      </c>
      <c r="L769" s="47" t="n">
        <f aca="false">+J769-K769</f>
        <v>0</v>
      </c>
    </row>
    <row r="770" customFormat="false" ht="13.5" hidden="false" customHeight="true" outlineLevel="0" collapsed="false">
      <c r="A770" s="1" t="str">
        <f aca="false">IF(B770&gt;=1,SMALL(順,B770),"")</f>
        <v/>
      </c>
      <c r="C770" s="77" t="s">
        <v>37</v>
      </c>
      <c r="D770" s="77"/>
      <c r="E770" s="77"/>
      <c r="F770" s="77"/>
      <c r="G770" s="77"/>
      <c r="H770" s="77"/>
      <c r="I770" s="77"/>
      <c r="J770" s="77"/>
      <c r="K770" s="75" t="n">
        <f aca="true">IF(K769&lt;1,"",SUMIF($B$8:INDIRECT("b"&amp;ROW()),"=k",$K$8:$K$707))</f>
        <v>0</v>
      </c>
      <c r="L770" s="76"/>
    </row>
    <row r="771" customFormat="false" ht="13.5" hidden="false" customHeight="true" outlineLevel="0" collapsed="false">
      <c r="A771" s="61" t="str">
        <f aca="false">IF(B771="","",SMALL(順,B771))</f>
        <v/>
      </c>
      <c r="B771" s="1" t="str">
        <f aca="false">IF(B764="","",IF(B764+1&gt;入力用!$W$8,"",B764+1))</f>
        <v/>
      </c>
      <c r="C771" s="23" t="str">
        <f aca="false">B771</f>
        <v/>
      </c>
      <c r="D771" s="62"/>
      <c r="E771" s="20" t="str">
        <f aca="false">IF($B771="","",VLOOKUP($A771,データ,5,0))</f>
        <v/>
      </c>
      <c r="F771" s="63" t="str">
        <f aca="false">IF($B771="","",VLOOKUP($A771,データ,6,0))</f>
        <v/>
      </c>
      <c r="G771" s="64" t="str">
        <f aca="false">IF(A771="","",IF(VLOOKUP(A771,データ,7,0)=0,"",VLOOKUP(VLOOKUP(A771,データ,7,0),品名,2)))</f>
        <v/>
      </c>
      <c r="H771" s="65" t="str">
        <f aca="false">IF(A771="",0,VLOOKUP(A771,データ,8,0))</f>
        <v/>
      </c>
      <c r="I771" s="65" t="str">
        <f aca="false">IF(A771="",0,VLOOKUP(A771,データ,9,0))</f>
        <v/>
      </c>
      <c r="J771" s="65" t="str">
        <f aca="false">H771*I771</f>
        <v/>
      </c>
      <c r="K771" s="48"/>
      <c r="L771" s="66"/>
    </row>
    <row r="772" customFormat="false" ht="13.5" hidden="false" customHeight="true" outlineLevel="0" collapsed="false">
      <c r="B772" s="67"/>
      <c r="C772" s="68"/>
      <c r="D772" s="69"/>
      <c r="E772" s="20" t="str">
        <f aca="false">IF(B770="","",VLOOKUP($A770,データ,2,0))</f>
        <v/>
      </c>
      <c r="F772" s="63" t="n">
        <f aca="false">IF(C770="","",VLOOKUP($A770,データ,2,0))</f>
        <v>1</v>
      </c>
      <c r="G772" s="64" t="str">
        <f aca="false">IF(A771="","",IF(VLOOKUP(A771,データ,10,0)=0,"",VLOOKUP(VLOOKUP(A771,データ,10,0),品名,2)))</f>
        <v/>
      </c>
      <c r="H772" s="70" t="str">
        <f aca="false">IF(A771="",0,VLOOKUP(A771,データ,11,0))</f>
        <v/>
      </c>
      <c r="I772" s="70" t="str">
        <f aca="false">IF(A771="",0,VLOOKUP(A771,データ,12,0))</f>
        <v/>
      </c>
      <c r="J772" s="70" t="str">
        <f aca="false">H772*I772</f>
        <v/>
      </c>
      <c r="K772" s="48"/>
      <c r="L772" s="66"/>
    </row>
    <row r="773" customFormat="false" ht="13.5" hidden="false" customHeight="true" outlineLevel="0" collapsed="false">
      <c r="B773" s="67"/>
      <c r="C773" s="68" t="str">
        <f aca="false">IF($B771="","",VLOOKUP($A771,データ,3,0))</f>
        <v/>
      </c>
      <c r="D773" s="69" t="str">
        <f aca="false">IF($B771="","",VLOOKUP($A771,データ,4,0))</f>
        <v/>
      </c>
      <c r="E773" s="20" t="str">
        <f aca="false">IF(B771="","",VLOOKUP($A771,データ,2,0))</f>
        <v/>
      </c>
      <c r="F773" s="63" t="str">
        <f aca="false">IF(C771="","",VLOOKUP($A771,データ,2,0))</f>
        <v/>
      </c>
      <c r="G773" s="64" t="str">
        <f aca="false">IF(A771="","",IF(VLOOKUP(A771,データ,13,0)=0,"",VLOOKUP(VLOOKUP(A771,データ,13,0),品名,2)))</f>
        <v/>
      </c>
      <c r="H773" s="70" t="str">
        <f aca="false">IF(A771="",0,VLOOKUP(A771,データ,14,0))</f>
        <v/>
      </c>
      <c r="I773" s="70" t="str">
        <f aca="false">IF(A771="",0,VLOOKUP(A771,データ,15,0))</f>
        <v/>
      </c>
      <c r="J773" s="70" t="str">
        <f aca="false">H773*I773</f>
        <v/>
      </c>
      <c r="K773" s="48"/>
      <c r="L773" s="66"/>
    </row>
    <row r="774" customFormat="false" ht="13.5" hidden="false" customHeight="true" outlineLevel="0" collapsed="false">
      <c r="B774" s="67"/>
      <c r="C774" s="68"/>
      <c r="D774" s="69"/>
      <c r="E774" s="20" t="str">
        <f aca="false">IF(B772="","",VLOOKUP($A772,データ,2,0))</f>
        <v/>
      </c>
      <c r="F774" s="63" t="str">
        <f aca="false">IF(C772="","",VLOOKUP($A772,データ,2,0))</f>
        <v/>
      </c>
      <c r="G774" s="64" t="str">
        <f aca="false">IF(A771="","",IF(VLOOKUP(A771,データ,16,0)=0,"",VLOOKUP(VLOOKUP(A771,データ,16,0),品名,2)))</f>
        <v/>
      </c>
      <c r="H774" s="70" t="str">
        <f aca="false">IF(A771="",0,VLOOKUP(A771,データ,17,0))</f>
        <v/>
      </c>
      <c r="I774" s="70" t="str">
        <f aca="false">IF(A771="",0,VLOOKUP(A771,データ,18,0))</f>
        <v/>
      </c>
      <c r="J774" s="70" t="str">
        <f aca="false">H774*I774</f>
        <v/>
      </c>
      <c r="K774" s="48"/>
      <c r="L774" s="66"/>
    </row>
    <row r="775" customFormat="false" ht="13.5" hidden="false" customHeight="true" outlineLevel="0" collapsed="false">
      <c r="B775" s="67"/>
      <c r="C775" s="68"/>
      <c r="D775" s="69"/>
      <c r="E775" s="20" t="str">
        <f aca="false">IF(B773="","",VLOOKUP($A773,データ,2,0))</f>
        <v/>
      </c>
      <c r="F775" s="63" t="str">
        <f aca="false">IF(C773="","",VLOOKUP($A773,データ,2,0))</f>
        <v/>
      </c>
      <c r="G775" s="64" t="str">
        <f aca="false">IF(A771="","",IF(VLOOKUP(A771,データ,19,0)=0,"",VLOOKUP(VLOOKUP(A771,データ,19,0),品名,2)))</f>
        <v/>
      </c>
      <c r="H775" s="71" t="str">
        <f aca="false">IF(A771="",0,VLOOKUP(A771,データ,20,0))</f>
        <v/>
      </c>
      <c r="I775" s="72" t="str">
        <f aca="false">IF(A771="",0,VLOOKUP(A771,データ,21,0))</f>
        <v/>
      </c>
      <c r="J775" s="72" t="str">
        <f aca="false">H775*I775</f>
        <v/>
      </c>
      <c r="K775" s="48"/>
      <c r="L775" s="66"/>
    </row>
    <row r="776" customFormat="false" ht="13.5" hidden="false" customHeight="true" outlineLevel="0" collapsed="false">
      <c r="B776" s="67" t="str">
        <f aca="false">IF(I776&gt;=1,"k","")</f>
        <v>k</v>
      </c>
      <c r="C776" s="27"/>
      <c r="D776" s="73"/>
      <c r="E776" s="20" t="str">
        <f aca="false">IF(B774="","",VLOOKUP($A774,データ,2,0))</f>
        <v/>
      </c>
      <c r="F776" s="63" t="str">
        <f aca="false">IF(C774="","",VLOOKUP($A774,データ,2,0))</f>
        <v/>
      </c>
      <c r="G776" s="5" t="s">
        <v>38</v>
      </c>
      <c r="H776" s="5"/>
      <c r="I776" s="46" t="str">
        <f aca="false">SUM(I771:I775)</f>
        <v/>
      </c>
      <c r="J776" s="46" t="str">
        <f aca="false">SUM(J771:J775)</f>
        <v/>
      </c>
      <c r="K776" s="46" t="str">
        <f aca="false">IF(J776&lt;5000,J776,5000)</f>
        <v/>
      </c>
      <c r="L776" s="47" t="n">
        <f aca="false">+J776-K776</f>
        <v>0</v>
      </c>
    </row>
    <row r="777" customFormat="false" ht="13.5" hidden="false" customHeight="true" outlineLevel="0" collapsed="false">
      <c r="A777" s="1" t="str">
        <f aca="false">IF(B777&gt;=1,SMALL(順,B777),"")</f>
        <v/>
      </c>
      <c r="C777" s="77" t="s">
        <v>37</v>
      </c>
      <c r="D777" s="77"/>
      <c r="E777" s="77"/>
      <c r="F777" s="77"/>
      <c r="G777" s="77"/>
      <c r="H777" s="77"/>
      <c r="I777" s="77"/>
      <c r="J777" s="77"/>
      <c r="K777" s="75" t="n">
        <f aca="true">IF(K776&lt;1,"",SUMIF($B$8:INDIRECT("b"&amp;ROW()),"=k",$K$8:$K$707))</f>
        <v>0</v>
      </c>
      <c r="L777" s="76"/>
    </row>
    <row r="778" customFormat="false" ht="13.5" hidden="false" customHeight="true" outlineLevel="0" collapsed="false">
      <c r="A778" s="61" t="str">
        <f aca="false">IF(B778="","",SMALL(順,B778))</f>
        <v/>
      </c>
      <c r="B778" s="1" t="str">
        <f aca="false">IF(B771="","",IF(B771+1&gt;入力用!$W$8,"",B771+1))</f>
        <v/>
      </c>
      <c r="C778" s="23" t="str">
        <f aca="false">B778</f>
        <v/>
      </c>
      <c r="D778" s="62"/>
      <c r="E778" s="20" t="str">
        <f aca="false">IF($B778="","",VLOOKUP($A778,データ,5,0))</f>
        <v/>
      </c>
      <c r="F778" s="63" t="str">
        <f aca="false">IF($B778="","",VLOOKUP($A778,データ,6,0))</f>
        <v/>
      </c>
      <c r="G778" s="64" t="str">
        <f aca="false">IF(A778="","",IF(VLOOKUP(A778,データ,7,0)=0,"",VLOOKUP(VLOOKUP(A778,データ,7,0),品名,2)))</f>
        <v/>
      </c>
      <c r="H778" s="65" t="str">
        <f aca="false">IF(A778="",0,VLOOKUP(A778,データ,8,0))</f>
        <v/>
      </c>
      <c r="I778" s="65" t="str">
        <f aca="false">IF(A778="",0,VLOOKUP(A778,データ,9,0))</f>
        <v/>
      </c>
      <c r="J778" s="65" t="str">
        <f aca="false">H778*I778</f>
        <v/>
      </c>
      <c r="K778" s="48"/>
      <c r="L778" s="66"/>
    </row>
    <row r="779" customFormat="false" ht="13.5" hidden="false" customHeight="true" outlineLevel="0" collapsed="false">
      <c r="B779" s="67"/>
      <c r="C779" s="68"/>
      <c r="D779" s="69"/>
      <c r="E779" s="20" t="str">
        <f aca="false">IF(B777="","",VLOOKUP($A777,データ,2,0))</f>
        <v/>
      </c>
      <c r="F779" s="63" t="n">
        <f aca="false">IF(C777="","",VLOOKUP($A777,データ,2,0))</f>
        <v>1</v>
      </c>
      <c r="G779" s="64" t="str">
        <f aca="false">IF(A778="","",IF(VLOOKUP(A778,データ,10,0)=0,"",VLOOKUP(VLOOKUP(A778,データ,10,0),品名,2)))</f>
        <v/>
      </c>
      <c r="H779" s="70" t="str">
        <f aca="false">IF(A778="",0,VLOOKUP(A778,データ,11,0))</f>
        <v/>
      </c>
      <c r="I779" s="70" t="str">
        <f aca="false">IF(A778="",0,VLOOKUP(A778,データ,12,0))</f>
        <v/>
      </c>
      <c r="J779" s="70" t="str">
        <f aca="false">H779*I779</f>
        <v/>
      </c>
      <c r="K779" s="48"/>
      <c r="L779" s="66"/>
    </row>
    <row r="780" customFormat="false" ht="13.5" hidden="false" customHeight="true" outlineLevel="0" collapsed="false">
      <c r="B780" s="67"/>
      <c r="C780" s="68" t="str">
        <f aca="false">IF($B778="","",VLOOKUP($A778,データ,3,0))</f>
        <v/>
      </c>
      <c r="D780" s="69" t="str">
        <f aca="false">IF($B778="","",VLOOKUP($A778,データ,4,0))</f>
        <v/>
      </c>
      <c r="E780" s="20" t="str">
        <f aca="false">IF(B778="","",VLOOKUP($A778,データ,2,0))</f>
        <v/>
      </c>
      <c r="F780" s="63" t="str">
        <f aca="false">IF(C778="","",VLOOKUP($A778,データ,2,0))</f>
        <v/>
      </c>
      <c r="G780" s="64" t="str">
        <f aca="false">IF(A778="","",IF(VLOOKUP(A778,データ,13,0)=0,"",VLOOKUP(VLOOKUP(A778,データ,13,0),品名,2)))</f>
        <v/>
      </c>
      <c r="H780" s="70" t="str">
        <f aca="false">IF(A778="",0,VLOOKUP(A778,データ,14,0))</f>
        <v/>
      </c>
      <c r="I780" s="70" t="str">
        <f aca="false">IF(A778="",0,VLOOKUP(A778,データ,15,0))</f>
        <v/>
      </c>
      <c r="J780" s="70" t="str">
        <f aca="false">H780*I780</f>
        <v/>
      </c>
      <c r="K780" s="48"/>
      <c r="L780" s="66"/>
    </row>
    <row r="781" customFormat="false" ht="13.5" hidden="false" customHeight="true" outlineLevel="0" collapsed="false">
      <c r="B781" s="67"/>
      <c r="C781" s="68"/>
      <c r="D781" s="69"/>
      <c r="E781" s="20" t="str">
        <f aca="false">IF(B779="","",VLOOKUP($A779,データ,2,0))</f>
        <v/>
      </c>
      <c r="F781" s="63" t="str">
        <f aca="false">IF(C779="","",VLOOKUP($A779,データ,2,0))</f>
        <v/>
      </c>
      <c r="G781" s="64" t="str">
        <f aca="false">IF(A778="","",IF(VLOOKUP(A778,データ,16,0)=0,"",VLOOKUP(VLOOKUP(A778,データ,16,0),品名,2)))</f>
        <v/>
      </c>
      <c r="H781" s="70" t="str">
        <f aca="false">IF(A778="",0,VLOOKUP(A778,データ,17,0))</f>
        <v/>
      </c>
      <c r="I781" s="70" t="str">
        <f aca="false">IF(A778="",0,VLOOKUP(A778,データ,18,0))</f>
        <v/>
      </c>
      <c r="J781" s="70" t="str">
        <f aca="false">H781*I781</f>
        <v/>
      </c>
      <c r="K781" s="48"/>
      <c r="L781" s="66"/>
    </row>
    <row r="782" customFormat="false" ht="13.5" hidden="false" customHeight="true" outlineLevel="0" collapsed="false">
      <c r="B782" s="67"/>
      <c r="C782" s="68"/>
      <c r="D782" s="69"/>
      <c r="E782" s="20" t="str">
        <f aca="false">IF(B780="","",VLOOKUP($A780,データ,2,0))</f>
        <v/>
      </c>
      <c r="F782" s="63" t="str">
        <f aca="false">IF(C780="","",VLOOKUP($A780,データ,2,0))</f>
        <v/>
      </c>
      <c r="G782" s="64" t="str">
        <f aca="false">IF(A778="","",IF(VLOOKUP(A778,データ,19,0)=0,"",VLOOKUP(VLOOKUP(A778,データ,19,0),品名,2)))</f>
        <v/>
      </c>
      <c r="H782" s="71" t="str">
        <f aca="false">IF(A778="",0,VLOOKUP(A778,データ,20,0))</f>
        <v/>
      </c>
      <c r="I782" s="72" t="str">
        <f aca="false">IF(A778="",0,VLOOKUP(A778,データ,21,0))</f>
        <v/>
      </c>
      <c r="J782" s="72" t="str">
        <f aca="false">H782*I782</f>
        <v/>
      </c>
      <c r="K782" s="48"/>
      <c r="L782" s="66"/>
    </row>
    <row r="783" customFormat="false" ht="13.5" hidden="false" customHeight="true" outlineLevel="0" collapsed="false">
      <c r="B783" s="67" t="str">
        <f aca="false">IF(I783&gt;=1,"k","")</f>
        <v>k</v>
      </c>
      <c r="C783" s="27"/>
      <c r="D783" s="73"/>
      <c r="E783" s="20" t="str">
        <f aca="false">IF(B781="","",VLOOKUP($A781,データ,2,0))</f>
        <v/>
      </c>
      <c r="F783" s="63" t="str">
        <f aca="false">IF(C781="","",VLOOKUP($A781,データ,2,0))</f>
        <v/>
      </c>
      <c r="G783" s="5" t="s">
        <v>38</v>
      </c>
      <c r="H783" s="5"/>
      <c r="I783" s="46" t="str">
        <f aca="false">SUM(I778:I782)</f>
        <v/>
      </c>
      <c r="J783" s="46" t="str">
        <f aca="false">SUM(J778:J782)</f>
        <v/>
      </c>
      <c r="K783" s="46" t="str">
        <f aca="false">IF(J783&lt;5000,J783,5000)</f>
        <v/>
      </c>
      <c r="L783" s="47" t="n">
        <f aca="false">+J783-K783</f>
        <v>0</v>
      </c>
    </row>
    <row r="784" customFormat="false" ht="13.5" hidden="false" customHeight="true" outlineLevel="0" collapsed="false">
      <c r="A784" s="1" t="str">
        <f aca="false">IF(B784&gt;=1,SMALL(順,B784),"")</f>
        <v/>
      </c>
      <c r="C784" s="77" t="s">
        <v>37</v>
      </c>
      <c r="D784" s="77"/>
      <c r="E784" s="77"/>
      <c r="F784" s="77"/>
      <c r="G784" s="77"/>
      <c r="H784" s="77"/>
      <c r="I784" s="77"/>
      <c r="J784" s="77"/>
      <c r="K784" s="75" t="n">
        <f aca="true">IF(K783&lt;1,"",SUMIF($B$8:INDIRECT("b"&amp;ROW()),"=k",$K$8:$K$707))</f>
        <v>0</v>
      </c>
      <c r="L784" s="76"/>
    </row>
    <row r="785" customFormat="false" ht="13.5" hidden="false" customHeight="true" outlineLevel="0" collapsed="false">
      <c r="A785" s="61" t="str">
        <f aca="false">IF(B785="","",SMALL(順,B785))</f>
        <v/>
      </c>
      <c r="B785" s="1" t="str">
        <f aca="false">IF(B778="","",IF(B778+1&gt;入力用!$W$8,"",B778+1))</f>
        <v/>
      </c>
      <c r="C785" s="23" t="str">
        <f aca="false">B785</f>
        <v/>
      </c>
      <c r="D785" s="62"/>
      <c r="E785" s="20" t="str">
        <f aca="false">IF($B785="","",VLOOKUP($A785,データ,5,0))</f>
        <v/>
      </c>
      <c r="F785" s="63" t="str">
        <f aca="false">IF($B785="","",VLOOKUP($A785,データ,6,0))</f>
        <v/>
      </c>
      <c r="G785" s="64" t="str">
        <f aca="false">IF(A785="","",IF(VLOOKUP(A785,データ,7,0)=0,"",VLOOKUP(VLOOKUP(A785,データ,7,0),品名,2)))</f>
        <v/>
      </c>
      <c r="H785" s="65" t="str">
        <f aca="false">IF(A785="",0,VLOOKUP(A785,データ,8,0))</f>
        <v/>
      </c>
      <c r="I785" s="65" t="str">
        <f aca="false">IF(A785="",0,VLOOKUP(A785,データ,9,0))</f>
        <v/>
      </c>
      <c r="J785" s="65" t="str">
        <f aca="false">H785*I785</f>
        <v/>
      </c>
      <c r="K785" s="48"/>
      <c r="L785" s="66"/>
    </row>
    <row r="786" customFormat="false" ht="13.5" hidden="false" customHeight="true" outlineLevel="0" collapsed="false">
      <c r="B786" s="67"/>
      <c r="C786" s="68"/>
      <c r="D786" s="69"/>
      <c r="E786" s="20" t="str">
        <f aca="false">IF(B784="","",VLOOKUP($A784,データ,2,0))</f>
        <v/>
      </c>
      <c r="F786" s="63" t="n">
        <f aca="false">IF(C784="","",VLOOKUP($A784,データ,2,0))</f>
        <v>1</v>
      </c>
      <c r="G786" s="64" t="str">
        <f aca="false">IF(A785="","",IF(VLOOKUP(A785,データ,10,0)=0,"",VLOOKUP(VLOOKUP(A785,データ,10,0),品名,2)))</f>
        <v/>
      </c>
      <c r="H786" s="70" t="str">
        <f aca="false">IF(A785="",0,VLOOKUP(A785,データ,11,0))</f>
        <v/>
      </c>
      <c r="I786" s="70" t="str">
        <f aca="false">IF(A785="",0,VLOOKUP(A785,データ,12,0))</f>
        <v/>
      </c>
      <c r="J786" s="70" t="str">
        <f aca="false">H786*I786</f>
        <v/>
      </c>
      <c r="K786" s="48"/>
      <c r="L786" s="66"/>
    </row>
    <row r="787" customFormat="false" ht="13.5" hidden="false" customHeight="true" outlineLevel="0" collapsed="false">
      <c r="B787" s="67"/>
      <c r="C787" s="68" t="str">
        <f aca="false">IF($B785="","",VLOOKUP($A785,データ,3,0))</f>
        <v/>
      </c>
      <c r="D787" s="69" t="str">
        <f aca="false">IF($B785="","",VLOOKUP($A785,データ,4,0))</f>
        <v/>
      </c>
      <c r="E787" s="20" t="str">
        <f aca="false">IF(B785="","",VLOOKUP($A785,データ,2,0))</f>
        <v/>
      </c>
      <c r="F787" s="63" t="str">
        <f aca="false">IF(C785="","",VLOOKUP($A785,データ,2,0))</f>
        <v/>
      </c>
      <c r="G787" s="64" t="str">
        <f aca="false">IF(A785="","",IF(VLOOKUP(A785,データ,13,0)=0,"",VLOOKUP(VLOOKUP(A785,データ,13,0),品名,2)))</f>
        <v/>
      </c>
      <c r="H787" s="70" t="str">
        <f aca="false">IF(A785="",0,VLOOKUP(A785,データ,14,0))</f>
        <v/>
      </c>
      <c r="I787" s="70" t="str">
        <f aca="false">IF(A785="",0,VLOOKUP(A785,データ,15,0))</f>
        <v/>
      </c>
      <c r="J787" s="70" t="str">
        <f aca="false">H787*I787</f>
        <v/>
      </c>
      <c r="K787" s="48"/>
      <c r="L787" s="66"/>
    </row>
    <row r="788" customFormat="false" ht="13.5" hidden="false" customHeight="true" outlineLevel="0" collapsed="false">
      <c r="B788" s="67"/>
      <c r="C788" s="68"/>
      <c r="D788" s="69"/>
      <c r="E788" s="20" t="str">
        <f aca="false">IF(B786="","",VLOOKUP($A786,データ,2,0))</f>
        <v/>
      </c>
      <c r="F788" s="63" t="str">
        <f aca="false">IF(C786="","",VLOOKUP($A786,データ,2,0))</f>
        <v/>
      </c>
      <c r="G788" s="64" t="str">
        <f aca="false">IF(A785="","",IF(VLOOKUP(A785,データ,16,0)=0,"",VLOOKUP(VLOOKUP(A785,データ,16,0),品名,2)))</f>
        <v/>
      </c>
      <c r="H788" s="70" t="str">
        <f aca="false">IF(A785="",0,VLOOKUP(A785,データ,17,0))</f>
        <v/>
      </c>
      <c r="I788" s="70" t="str">
        <f aca="false">IF(A785="",0,VLOOKUP(A785,データ,18,0))</f>
        <v/>
      </c>
      <c r="J788" s="70" t="str">
        <f aca="false">H788*I788</f>
        <v/>
      </c>
      <c r="K788" s="48"/>
      <c r="L788" s="66"/>
    </row>
    <row r="789" customFormat="false" ht="13.5" hidden="false" customHeight="true" outlineLevel="0" collapsed="false">
      <c r="B789" s="67"/>
      <c r="C789" s="68"/>
      <c r="D789" s="69"/>
      <c r="E789" s="20" t="str">
        <f aca="false">IF(B787="","",VLOOKUP($A787,データ,2,0))</f>
        <v/>
      </c>
      <c r="F789" s="63" t="str">
        <f aca="false">IF(C787="","",VLOOKUP($A787,データ,2,0))</f>
        <v/>
      </c>
      <c r="G789" s="64" t="str">
        <f aca="false">IF(A785="","",IF(VLOOKUP(A785,データ,19,0)=0,"",VLOOKUP(VLOOKUP(A785,データ,19,0),品名,2)))</f>
        <v/>
      </c>
      <c r="H789" s="71" t="str">
        <f aca="false">IF(A785="",0,VLOOKUP(A785,データ,20,0))</f>
        <v/>
      </c>
      <c r="I789" s="72" t="str">
        <f aca="false">IF(A785="",0,VLOOKUP(A785,データ,21,0))</f>
        <v/>
      </c>
      <c r="J789" s="72" t="str">
        <f aca="false">H789*I789</f>
        <v/>
      </c>
      <c r="K789" s="48"/>
      <c r="L789" s="66"/>
    </row>
    <row r="790" customFormat="false" ht="13.5" hidden="false" customHeight="true" outlineLevel="0" collapsed="false">
      <c r="B790" s="67" t="str">
        <f aca="false">IF(I790&gt;=1,"k","")</f>
        <v>k</v>
      </c>
      <c r="C790" s="27"/>
      <c r="D790" s="73"/>
      <c r="E790" s="20" t="str">
        <f aca="false">IF(B788="","",VLOOKUP($A788,データ,2,0))</f>
        <v/>
      </c>
      <c r="F790" s="63" t="str">
        <f aca="false">IF(C788="","",VLOOKUP($A788,データ,2,0))</f>
        <v/>
      </c>
      <c r="G790" s="5" t="s">
        <v>38</v>
      </c>
      <c r="H790" s="5"/>
      <c r="I790" s="46" t="str">
        <f aca="false">SUM(I785:I789)</f>
        <v/>
      </c>
      <c r="J790" s="46" t="str">
        <f aca="false">SUM(J785:J789)</f>
        <v/>
      </c>
      <c r="K790" s="46" t="str">
        <f aca="false">IF(J790&lt;5000,J790,5000)</f>
        <v/>
      </c>
      <c r="L790" s="47" t="n">
        <f aca="false">+J790-K790</f>
        <v>0</v>
      </c>
    </row>
    <row r="791" customFormat="false" ht="13.5" hidden="false" customHeight="true" outlineLevel="0" collapsed="false">
      <c r="A791" s="1" t="str">
        <f aca="false">IF(B791&gt;=1,SMALL(順,B791),"")</f>
        <v/>
      </c>
      <c r="C791" s="77" t="s">
        <v>37</v>
      </c>
      <c r="D791" s="77"/>
      <c r="E791" s="77"/>
      <c r="F791" s="77"/>
      <c r="G791" s="77"/>
      <c r="H791" s="77"/>
      <c r="I791" s="77"/>
      <c r="J791" s="77"/>
      <c r="K791" s="75" t="n">
        <f aca="true">IF(K790&lt;1,"",SUMIF($B$8:INDIRECT("b"&amp;ROW()),"=k",$K$8:$K$707))</f>
        <v>0</v>
      </c>
      <c r="L791" s="76"/>
    </row>
    <row r="792" customFormat="false" ht="13.5" hidden="false" customHeight="true" outlineLevel="0" collapsed="false">
      <c r="A792" s="61" t="str">
        <f aca="false">IF(B792="","",SMALL(順,B792))</f>
        <v/>
      </c>
      <c r="B792" s="1" t="str">
        <f aca="false">IF(B785="","",IF(B785+1&gt;入力用!$W$8,"",B785+1))</f>
        <v/>
      </c>
      <c r="C792" s="23" t="str">
        <f aca="false">B792</f>
        <v/>
      </c>
      <c r="D792" s="62"/>
      <c r="E792" s="20" t="str">
        <f aca="false">IF($B792="","",VLOOKUP($A792,データ,5,0))</f>
        <v/>
      </c>
      <c r="F792" s="63" t="str">
        <f aca="false">IF($B792="","",VLOOKUP($A792,データ,6,0))</f>
        <v/>
      </c>
      <c r="G792" s="64" t="str">
        <f aca="false">IF(A792="","",IF(VLOOKUP(A792,データ,7,0)=0,"",VLOOKUP(VLOOKUP(A792,データ,7,0),品名,2)))</f>
        <v/>
      </c>
      <c r="H792" s="65" t="str">
        <f aca="false">IF(A792="",0,VLOOKUP(A792,データ,8,0))</f>
        <v/>
      </c>
      <c r="I792" s="65" t="str">
        <f aca="false">IF(A792="",0,VLOOKUP(A792,データ,9,0))</f>
        <v/>
      </c>
      <c r="J792" s="65" t="str">
        <f aca="false">H792*I792</f>
        <v/>
      </c>
      <c r="K792" s="48"/>
      <c r="L792" s="66"/>
    </row>
    <row r="793" customFormat="false" ht="13.5" hidden="false" customHeight="true" outlineLevel="0" collapsed="false">
      <c r="B793" s="67"/>
      <c r="C793" s="68"/>
      <c r="D793" s="69"/>
      <c r="E793" s="20" t="str">
        <f aca="false">IF(B791="","",VLOOKUP($A791,データ,2,0))</f>
        <v/>
      </c>
      <c r="F793" s="63" t="n">
        <f aca="false">IF(C791="","",VLOOKUP($A791,データ,2,0))</f>
        <v>1</v>
      </c>
      <c r="G793" s="64" t="str">
        <f aca="false">IF(A792="","",IF(VLOOKUP(A792,データ,10,0)=0,"",VLOOKUP(VLOOKUP(A792,データ,10,0),品名,2)))</f>
        <v/>
      </c>
      <c r="H793" s="70" t="str">
        <f aca="false">IF(A792="",0,VLOOKUP(A792,データ,11,0))</f>
        <v/>
      </c>
      <c r="I793" s="70" t="str">
        <f aca="false">IF(A792="",0,VLOOKUP(A792,データ,12,0))</f>
        <v/>
      </c>
      <c r="J793" s="70" t="str">
        <f aca="false">H793*I793</f>
        <v/>
      </c>
      <c r="K793" s="48"/>
      <c r="L793" s="66"/>
    </row>
    <row r="794" customFormat="false" ht="13.5" hidden="false" customHeight="true" outlineLevel="0" collapsed="false">
      <c r="B794" s="67"/>
      <c r="C794" s="68" t="str">
        <f aca="false">IF($B792="","",VLOOKUP($A792,データ,3,0))</f>
        <v/>
      </c>
      <c r="D794" s="69" t="str">
        <f aca="false">IF($B792="","",VLOOKUP($A792,データ,4,0))</f>
        <v/>
      </c>
      <c r="E794" s="20" t="str">
        <f aca="false">IF(B792="","",VLOOKUP($A792,データ,2,0))</f>
        <v/>
      </c>
      <c r="F794" s="63" t="str">
        <f aca="false">IF(C792="","",VLOOKUP($A792,データ,2,0))</f>
        <v/>
      </c>
      <c r="G794" s="64" t="str">
        <f aca="false">IF(A792="","",IF(VLOOKUP(A792,データ,13,0)=0,"",VLOOKUP(VLOOKUP(A792,データ,13,0),品名,2)))</f>
        <v/>
      </c>
      <c r="H794" s="70" t="str">
        <f aca="false">IF(A792="",0,VLOOKUP(A792,データ,14,0))</f>
        <v/>
      </c>
      <c r="I794" s="70" t="str">
        <f aca="false">IF(A792="",0,VLOOKUP(A792,データ,15,0))</f>
        <v/>
      </c>
      <c r="J794" s="70" t="str">
        <f aca="false">H794*I794</f>
        <v/>
      </c>
      <c r="K794" s="48"/>
      <c r="L794" s="66"/>
    </row>
    <row r="795" customFormat="false" ht="13.5" hidden="false" customHeight="true" outlineLevel="0" collapsed="false">
      <c r="B795" s="67"/>
      <c r="C795" s="68"/>
      <c r="D795" s="69"/>
      <c r="E795" s="20" t="str">
        <f aca="false">IF(B793="","",VLOOKUP($A793,データ,2,0))</f>
        <v/>
      </c>
      <c r="F795" s="63" t="str">
        <f aca="false">IF(C793="","",VLOOKUP($A793,データ,2,0))</f>
        <v/>
      </c>
      <c r="G795" s="64" t="str">
        <f aca="false">IF(A792="","",IF(VLOOKUP(A792,データ,16,0)=0,"",VLOOKUP(VLOOKUP(A792,データ,16,0),品名,2)))</f>
        <v/>
      </c>
      <c r="H795" s="70" t="str">
        <f aca="false">IF(A792="",0,VLOOKUP(A792,データ,17,0))</f>
        <v/>
      </c>
      <c r="I795" s="70" t="str">
        <f aca="false">IF(A792="",0,VLOOKUP(A792,データ,18,0))</f>
        <v/>
      </c>
      <c r="J795" s="70" t="str">
        <f aca="false">H795*I795</f>
        <v/>
      </c>
      <c r="K795" s="48"/>
      <c r="L795" s="66"/>
    </row>
    <row r="796" customFormat="false" ht="13.5" hidden="false" customHeight="true" outlineLevel="0" collapsed="false">
      <c r="B796" s="67"/>
      <c r="C796" s="68"/>
      <c r="D796" s="69"/>
      <c r="E796" s="20" t="str">
        <f aca="false">IF(B794="","",VLOOKUP($A794,データ,2,0))</f>
        <v/>
      </c>
      <c r="F796" s="63" t="str">
        <f aca="false">IF(C794="","",VLOOKUP($A794,データ,2,0))</f>
        <v/>
      </c>
      <c r="G796" s="64" t="str">
        <f aca="false">IF(A792="","",IF(VLOOKUP(A792,データ,19,0)=0,"",VLOOKUP(VLOOKUP(A792,データ,19,0),品名,2)))</f>
        <v/>
      </c>
      <c r="H796" s="71" t="str">
        <f aca="false">IF(A792="",0,VLOOKUP(A792,データ,20,0))</f>
        <v/>
      </c>
      <c r="I796" s="72" t="str">
        <f aca="false">IF(A792="",0,VLOOKUP(A792,データ,21,0))</f>
        <v/>
      </c>
      <c r="J796" s="72" t="str">
        <f aca="false">H796*I796</f>
        <v/>
      </c>
      <c r="K796" s="48"/>
      <c r="L796" s="66"/>
    </row>
    <row r="797" customFormat="false" ht="13.5" hidden="false" customHeight="true" outlineLevel="0" collapsed="false">
      <c r="B797" s="67" t="str">
        <f aca="false">IF(I797&gt;=1,"k","")</f>
        <v>k</v>
      </c>
      <c r="C797" s="27"/>
      <c r="D797" s="73"/>
      <c r="E797" s="20" t="str">
        <f aca="false">IF(B795="","",VLOOKUP($A795,データ,2,0))</f>
        <v/>
      </c>
      <c r="F797" s="63" t="str">
        <f aca="false">IF(C795="","",VLOOKUP($A795,データ,2,0))</f>
        <v/>
      </c>
      <c r="G797" s="5" t="s">
        <v>38</v>
      </c>
      <c r="H797" s="5"/>
      <c r="I797" s="46" t="str">
        <f aca="false">SUM(I792:I796)</f>
        <v/>
      </c>
      <c r="J797" s="46" t="str">
        <f aca="false">SUM(J792:J796)</f>
        <v/>
      </c>
      <c r="K797" s="46" t="str">
        <f aca="false">IF(J797&lt;5000,J797,5000)</f>
        <v/>
      </c>
      <c r="L797" s="47" t="n">
        <f aca="false">+J797-K797</f>
        <v>0</v>
      </c>
    </row>
    <row r="798" customFormat="false" ht="13.5" hidden="false" customHeight="true" outlineLevel="0" collapsed="false">
      <c r="A798" s="1" t="str">
        <f aca="false">IF(B798&gt;=1,SMALL(順,B798),"")</f>
        <v/>
      </c>
      <c r="C798" s="77" t="s">
        <v>37</v>
      </c>
      <c r="D798" s="77"/>
      <c r="E798" s="77"/>
      <c r="F798" s="77"/>
      <c r="G798" s="77"/>
      <c r="H798" s="77"/>
      <c r="I798" s="77"/>
      <c r="J798" s="77"/>
      <c r="K798" s="75" t="n">
        <f aca="true">IF(K797&lt;1,"",SUMIF($B$8:INDIRECT("b"&amp;ROW()),"=k",$K$8:$K$707))</f>
        <v>0</v>
      </c>
      <c r="L798" s="76"/>
    </row>
    <row r="799" customFormat="false" ht="13.5" hidden="false" customHeight="true" outlineLevel="0" collapsed="false">
      <c r="A799" s="61" t="str">
        <f aca="false">IF(B799="","",SMALL(順,B799))</f>
        <v/>
      </c>
      <c r="B799" s="1" t="str">
        <f aca="false">IF(B792="","",IF(B792+1&gt;入力用!$W$8,"",B792+1))</f>
        <v/>
      </c>
      <c r="C799" s="23" t="str">
        <f aca="false">B799</f>
        <v/>
      </c>
      <c r="D799" s="62"/>
      <c r="E799" s="20" t="str">
        <f aca="false">IF($B799="","",VLOOKUP($A799,データ,5,0))</f>
        <v/>
      </c>
      <c r="F799" s="63" t="str">
        <f aca="false">IF($B799="","",VLOOKUP($A799,データ,6,0))</f>
        <v/>
      </c>
      <c r="G799" s="64" t="str">
        <f aca="false">IF(A799="","",IF(VLOOKUP(A799,データ,7,0)=0,"",VLOOKUP(VLOOKUP(A799,データ,7,0),品名,2)))</f>
        <v/>
      </c>
      <c r="H799" s="65" t="str">
        <f aca="false">IF(A799="",0,VLOOKUP(A799,データ,8,0))</f>
        <v/>
      </c>
      <c r="I799" s="65" t="str">
        <f aca="false">IF(A799="",0,VLOOKUP(A799,データ,9,0))</f>
        <v/>
      </c>
      <c r="J799" s="65" t="str">
        <f aca="false">H799*I799</f>
        <v/>
      </c>
      <c r="K799" s="48"/>
      <c r="L799" s="66"/>
    </row>
    <row r="800" customFormat="false" ht="13.5" hidden="false" customHeight="true" outlineLevel="0" collapsed="false">
      <c r="B800" s="67"/>
      <c r="C800" s="68"/>
      <c r="D800" s="69"/>
      <c r="E800" s="20" t="str">
        <f aca="false">IF(B798="","",VLOOKUP($A798,データ,2,0))</f>
        <v/>
      </c>
      <c r="F800" s="63" t="n">
        <f aca="false">IF(C798="","",VLOOKUP($A798,データ,2,0))</f>
        <v>1</v>
      </c>
      <c r="G800" s="64" t="str">
        <f aca="false">IF(A799="","",IF(VLOOKUP(A799,データ,10,0)=0,"",VLOOKUP(VLOOKUP(A799,データ,10,0),品名,2)))</f>
        <v/>
      </c>
      <c r="H800" s="70" t="str">
        <f aca="false">IF(A799="",0,VLOOKUP(A799,データ,11,0))</f>
        <v/>
      </c>
      <c r="I800" s="70" t="str">
        <f aca="false">IF(A799="",0,VLOOKUP(A799,データ,12,0))</f>
        <v/>
      </c>
      <c r="J800" s="70" t="str">
        <f aca="false">H800*I800</f>
        <v/>
      </c>
      <c r="K800" s="48"/>
      <c r="L800" s="66"/>
    </row>
    <row r="801" customFormat="false" ht="13.5" hidden="false" customHeight="true" outlineLevel="0" collapsed="false">
      <c r="B801" s="67"/>
      <c r="C801" s="68" t="str">
        <f aca="false">IF($B799="","",VLOOKUP($A799,データ,3,0))</f>
        <v/>
      </c>
      <c r="D801" s="69" t="str">
        <f aca="false">IF($B799="","",VLOOKUP($A799,データ,4,0))</f>
        <v/>
      </c>
      <c r="E801" s="20" t="str">
        <f aca="false">IF(B799="","",VLOOKUP($A799,データ,2,0))</f>
        <v/>
      </c>
      <c r="F801" s="63" t="str">
        <f aca="false">IF(C799="","",VLOOKUP($A799,データ,2,0))</f>
        <v/>
      </c>
      <c r="G801" s="64" t="str">
        <f aca="false">IF(A799="","",IF(VLOOKUP(A799,データ,13,0)=0,"",VLOOKUP(VLOOKUP(A799,データ,13,0),品名,2)))</f>
        <v/>
      </c>
      <c r="H801" s="70" t="str">
        <f aca="false">IF(A799="",0,VLOOKUP(A799,データ,14,0))</f>
        <v/>
      </c>
      <c r="I801" s="70" t="str">
        <f aca="false">IF(A799="",0,VLOOKUP(A799,データ,15,0))</f>
        <v/>
      </c>
      <c r="J801" s="70" t="str">
        <f aca="false">H801*I801</f>
        <v/>
      </c>
      <c r="K801" s="48"/>
      <c r="L801" s="66"/>
    </row>
    <row r="802" customFormat="false" ht="13.5" hidden="false" customHeight="true" outlineLevel="0" collapsed="false">
      <c r="B802" s="67"/>
      <c r="C802" s="68"/>
      <c r="D802" s="69"/>
      <c r="E802" s="20" t="str">
        <f aca="false">IF(B800="","",VLOOKUP($A800,データ,2,0))</f>
        <v/>
      </c>
      <c r="F802" s="63" t="str">
        <f aca="false">IF(C800="","",VLOOKUP($A800,データ,2,0))</f>
        <v/>
      </c>
      <c r="G802" s="64" t="str">
        <f aca="false">IF(A799="","",IF(VLOOKUP(A799,データ,16,0)=0,"",VLOOKUP(VLOOKUP(A799,データ,16,0),品名,2)))</f>
        <v/>
      </c>
      <c r="H802" s="70" t="str">
        <f aca="false">IF(A799="",0,VLOOKUP(A799,データ,17,0))</f>
        <v/>
      </c>
      <c r="I802" s="70" t="str">
        <f aca="false">IF(A799="",0,VLOOKUP(A799,データ,18,0))</f>
        <v/>
      </c>
      <c r="J802" s="70" t="str">
        <f aca="false">H802*I802</f>
        <v/>
      </c>
      <c r="K802" s="48"/>
      <c r="L802" s="66"/>
    </row>
    <row r="803" customFormat="false" ht="13.5" hidden="false" customHeight="true" outlineLevel="0" collapsed="false">
      <c r="B803" s="67"/>
      <c r="C803" s="68"/>
      <c r="D803" s="69"/>
      <c r="E803" s="20" t="str">
        <f aca="false">IF(B801="","",VLOOKUP($A801,データ,2,0))</f>
        <v/>
      </c>
      <c r="F803" s="63" t="str">
        <f aca="false">IF(C801="","",VLOOKUP($A801,データ,2,0))</f>
        <v/>
      </c>
      <c r="G803" s="64" t="str">
        <f aca="false">IF(A799="","",IF(VLOOKUP(A799,データ,19,0)=0,"",VLOOKUP(VLOOKUP(A799,データ,19,0),品名,2)))</f>
        <v/>
      </c>
      <c r="H803" s="71" t="str">
        <f aca="false">IF(A799="",0,VLOOKUP(A799,データ,20,0))</f>
        <v/>
      </c>
      <c r="I803" s="72" t="str">
        <f aca="false">IF(A799="",0,VLOOKUP(A799,データ,21,0))</f>
        <v/>
      </c>
      <c r="J803" s="72" t="str">
        <f aca="false">H803*I803</f>
        <v/>
      </c>
      <c r="K803" s="48"/>
      <c r="L803" s="66"/>
    </row>
    <row r="804" customFormat="false" ht="13.5" hidden="false" customHeight="true" outlineLevel="0" collapsed="false">
      <c r="B804" s="67" t="str">
        <f aca="false">IF(I804&gt;=1,"k","")</f>
        <v>k</v>
      </c>
      <c r="C804" s="27"/>
      <c r="D804" s="73"/>
      <c r="E804" s="20" t="str">
        <f aca="false">IF(B802="","",VLOOKUP($A802,データ,2,0))</f>
        <v/>
      </c>
      <c r="F804" s="63" t="str">
        <f aca="false">IF(C802="","",VLOOKUP($A802,データ,2,0))</f>
        <v/>
      </c>
      <c r="G804" s="5" t="s">
        <v>38</v>
      </c>
      <c r="H804" s="5"/>
      <c r="I804" s="46" t="str">
        <f aca="false">SUM(I799:I803)</f>
        <v/>
      </c>
      <c r="J804" s="46" t="str">
        <f aca="false">SUM(J799:J803)</f>
        <v/>
      </c>
      <c r="K804" s="46" t="str">
        <f aca="false">IF(J804&lt;5000,J804,5000)</f>
        <v/>
      </c>
      <c r="L804" s="47" t="n">
        <f aca="false">+J804-K804</f>
        <v>0</v>
      </c>
    </row>
    <row r="805" customFormat="false" ht="13.5" hidden="false" customHeight="true" outlineLevel="0" collapsed="false">
      <c r="A805" s="1" t="str">
        <f aca="false">IF(B805&gt;=1,SMALL(順,B805),"")</f>
        <v/>
      </c>
      <c r="C805" s="77" t="s">
        <v>37</v>
      </c>
      <c r="D805" s="77"/>
      <c r="E805" s="77"/>
      <c r="F805" s="77"/>
      <c r="G805" s="77"/>
      <c r="H805" s="77"/>
      <c r="I805" s="77"/>
      <c r="J805" s="77"/>
      <c r="K805" s="75" t="n">
        <f aca="true">IF(K804&lt;1,"",SUMIF($B$8:INDIRECT("b"&amp;ROW()),"=k",$K$8:$K$707))</f>
        <v>0</v>
      </c>
      <c r="L805" s="76"/>
    </row>
    <row r="806" customFormat="false" ht="13.5" hidden="false" customHeight="true" outlineLevel="0" collapsed="false">
      <c r="A806" s="61" t="str">
        <f aca="false">IF(B806="","",SMALL(順,B806))</f>
        <v/>
      </c>
      <c r="B806" s="1" t="str">
        <f aca="false">IF(B799="","",IF(B799+1&gt;入力用!$W$8,"",B799+1))</f>
        <v/>
      </c>
      <c r="C806" s="23" t="str">
        <f aca="false">B806</f>
        <v/>
      </c>
      <c r="D806" s="62"/>
      <c r="E806" s="20" t="str">
        <f aca="false">IF($B806="","",VLOOKUP($A806,データ,5,0))</f>
        <v/>
      </c>
      <c r="F806" s="63" t="str">
        <f aca="false">IF($B806="","",VLOOKUP($A806,データ,6,0))</f>
        <v/>
      </c>
      <c r="G806" s="64" t="str">
        <f aca="false">IF(A806="","",IF(VLOOKUP(A806,データ,7,0)=0,"",VLOOKUP(VLOOKUP(A806,データ,7,0),品名,2)))</f>
        <v/>
      </c>
      <c r="H806" s="65" t="str">
        <f aca="false">IF(A806="",0,VLOOKUP(A806,データ,8,0))</f>
        <v/>
      </c>
      <c r="I806" s="65" t="str">
        <f aca="false">IF(A806="",0,VLOOKUP(A806,データ,9,0))</f>
        <v/>
      </c>
      <c r="J806" s="65" t="str">
        <f aca="false">H806*I806</f>
        <v/>
      </c>
      <c r="K806" s="48"/>
      <c r="L806" s="66"/>
    </row>
    <row r="807" customFormat="false" ht="13.5" hidden="false" customHeight="true" outlineLevel="0" collapsed="false">
      <c r="B807" s="67"/>
      <c r="C807" s="68"/>
      <c r="D807" s="69"/>
      <c r="E807" s="20" t="str">
        <f aca="false">IF(B805="","",VLOOKUP($A805,データ,2,0))</f>
        <v/>
      </c>
      <c r="F807" s="63" t="n">
        <f aca="false">IF(C805="","",VLOOKUP($A805,データ,2,0))</f>
        <v>1</v>
      </c>
      <c r="G807" s="64" t="str">
        <f aca="false">IF(A806="","",IF(VLOOKUP(A806,データ,10,0)=0,"",VLOOKUP(VLOOKUP(A806,データ,10,0),品名,2)))</f>
        <v/>
      </c>
      <c r="H807" s="70" t="str">
        <f aca="false">IF(A806="",0,VLOOKUP(A806,データ,11,0))</f>
        <v/>
      </c>
      <c r="I807" s="70" t="str">
        <f aca="false">IF(A806="",0,VLOOKUP(A806,データ,12,0))</f>
        <v/>
      </c>
      <c r="J807" s="70" t="str">
        <f aca="false">H807*I807</f>
        <v/>
      </c>
      <c r="K807" s="48"/>
      <c r="L807" s="66"/>
    </row>
    <row r="808" customFormat="false" ht="13.5" hidden="false" customHeight="true" outlineLevel="0" collapsed="false">
      <c r="B808" s="67"/>
      <c r="C808" s="68" t="str">
        <f aca="false">IF($B806="","",VLOOKUP($A806,データ,3,0))</f>
        <v/>
      </c>
      <c r="D808" s="69" t="str">
        <f aca="false">IF($B806="","",VLOOKUP($A806,データ,4,0))</f>
        <v/>
      </c>
      <c r="E808" s="20" t="str">
        <f aca="false">IF(B806="","",VLOOKUP($A806,データ,2,0))</f>
        <v/>
      </c>
      <c r="F808" s="63" t="str">
        <f aca="false">IF(C806="","",VLOOKUP($A806,データ,2,0))</f>
        <v/>
      </c>
      <c r="G808" s="64" t="str">
        <f aca="false">IF(A806="","",IF(VLOOKUP(A806,データ,13,0)=0,"",VLOOKUP(VLOOKUP(A806,データ,13,0),品名,2)))</f>
        <v/>
      </c>
      <c r="H808" s="70" t="str">
        <f aca="false">IF(A806="",0,VLOOKUP(A806,データ,14,0))</f>
        <v/>
      </c>
      <c r="I808" s="70" t="str">
        <f aca="false">IF(A806="",0,VLOOKUP(A806,データ,15,0))</f>
        <v/>
      </c>
      <c r="J808" s="70" t="str">
        <f aca="false">H808*I808</f>
        <v/>
      </c>
      <c r="K808" s="48"/>
      <c r="L808" s="66"/>
    </row>
    <row r="809" customFormat="false" ht="13.5" hidden="false" customHeight="true" outlineLevel="0" collapsed="false">
      <c r="B809" s="67"/>
      <c r="C809" s="68"/>
      <c r="D809" s="69"/>
      <c r="E809" s="20" t="str">
        <f aca="false">IF(B807="","",VLOOKUP($A807,データ,2,0))</f>
        <v/>
      </c>
      <c r="F809" s="63" t="str">
        <f aca="false">IF(C807="","",VLOOKUP($A807,データ,2,0))</f>
        <v/>
      </c>
      <c r="G809" s="64" t="str">
        <f aca="false">IF(A806="","",IF(VLOOKUP(A806,データ,16,0)=0,"",VLOOKUP(VLOOKUP(A806,データ,16,0),品名,2)))</f>
        <v/>
      </c>
      <c r="H809" s="70" t="str">
        <f aca="false">IF(A806="",0,VLOOKUP(A806,データ,17,0))</f>
        <v/>
      </c>
      <c r="I809" s="70" t="str">
        <f aca="false">IF(A806="",0,VLOOKUP(A806,データ,18,0))</f>
        <v/>
      </c>
      <c r="J809" s="70" t="str">
        <f aca="false">H809*I809</f>
        <v/>
      </c>
      <c r="K809" s="48"/>
      <c r="L809" s="66"/>
    </row>
    <row r="810" customFormat="false" ht="13.5" hidden="false" customHeight="true" outlineLevel="0" collapsed="false">
      <c r="B810" s="67"/>
      <c r="C810" s="68"/>
      <c r="D810" s="69"/>
      <c r="E810" s="20" t="str">
        <f aca="false">IF(B808="","",VLOOKUP($A808,データ,2,0))</f>
        <v/>
      </c>
      <c r="F810" s="63" t="str">
        <f aca="false">IF(C808="","",VLOOKUP($A808,データ,2,0))</f>
        <v/>
      </c>
      <c r="G810" s="64" t="str">
        <f aca="false">IF(A806="","",IF(VLOOKUP(A806,データ,19,0)=0,"",VLOOKUP(VLOOKUP(A806,データ,19,0),品名,2)))</f>
        <v/>
      </c>
      <c r="H810" s="71" t="str">
        <f aca="false">IF(A806="",0,VLOOKUP(A806,データ,20,0))</f>
        <v/>
      </c>
      <c r="I810" s="72" t="str">
        <f aca="false">IF(A806="",0,VLOOKUP(A806,データ,21,0))</f>
        <v/>
      </c>
      <c r="J810" s="72" t="str">
        <f aca="false">H810*I810</f>
        <v/>
      </c>
      <c r="K810" s="48"/>
      <c r="L810" s="66"/>
    </row>
    <row r="811" customFormat="false" ht="13.5" hidden="false" customHeight="true" outlineLevel="0" collapsed="false">
      <c r="B811" s="67" t="str">
        <f aca="false">IF(I811&gt;=1,"k","")</f>
        <v>k</v>
      </c>
      <c r="C811" s="27"/>
      <c r="D811" s="73"/>
      <c r="E811" s="20" t="str">
        <f aca="false">IF(B809="","",VLOOKUP($A809,データ,2,0))</f>
        <v/>
      </c>
      <c r="F811" s="63" t="str">
        <f aca="false">IF(C809="","",VLOOKUP($A809,データ,2,0))</f>
        <v/>
      </c>
      <c r="G811" s="5" t="s">
        <v>38</v>
      </c>
      <c r="H811" s="5"/>
      <c r="I811" s="46" t="str">
        <f aca="false">SUM(I806:I810)</f>
        <v/>
      </c>
      <c r="J811" s="46" t="str">
        <f aca="false">SUM(J806:J810)</f>
        <v/>
      </c>
      <c r="K811" s="46" t="str">
        <f aca="false">IF(J811&lt;5000,J811,5000)</f>
        <v/>
      </c>
      <c r="L811" s="47" t="n">
        <f aca="false">+J811-K811</f>
        <v>0</v>
      </c>
    </row>
    <row r="812" customFormat="false" ht="13.5" hidden="false" customHeight="true" outlineLevel="0" collapsed="false">
      <c r="A812" s="1" t="str">
        <f aca="false">IF(B812&gt;=1,SMALL(順,B812),"")</f>
        <v/>
      </c>
      <c r="C812" s="77" t="s">
        <v>37</v>
      </c>
      <c r="D812" s="77"/>
      <c r="E812" s="77"/>
      <c r="F812" s="77"/>
      <c r="G812" s="77"/>
      <c r="H812" s="77"/>
      <c r="I812" s="77"/>
      <c r="J812" s="77"/>
      <c r="K812" s="75" t="n">
        <f aca="true">IF(K811&lt;1,"",SUMIF($B$8:INDIRECT("b"&amp;ROW()),"=k",$K$8:$K$707))</f>
        <v>0</v>
      </c>
      <c r="L812" s="76"/>
    </row>
    <row r="813" customFormat="false" ht="13.5" hidden="false" customHeight="true" outlineLevel="0" collapsed="false">
      <c r="A813" s="61" t="str">
        <f aca="false">IF(B813="","",SMALL(順,B813))</f>
        <v/>
      </c>
      <c r="B813" s="1" t="str">
        <f aca="false">IF(B806="","",IF(B806+1&gt;入力用!$W$8,"",B806+1))</f>
        <v/>
      </c>
      <c r="C813" s="23" t="str">
        <f aca="false">B813</f>
        <v/>
      </c>
      <c r="D813" s="62"/>
      <c r="E813" s="20" t="str">
        <f aca="false">IF($B813="","",VLOOKUP($A813,データ,5,0))</f>
        <v/>
      </c>
      <c r="F813" s="63" t="str">
        <f aca="false">IF($B813="","",VLOOKUP($A813,データ,6,0))</f>
        <v/>
      </c>
      <c r="G813" s="64" t="str">
        <f aca="false">IF(A813="","",IF(VLOOKUP(A813,データ,7,0)=0,"",VLOOKUP(VLOOKUP(A813,データ,7,0),品名,2)))</f>
        <v/>
      </c>
      <c r="H813" s="65" t="str">
        <f aca="false">IF(A813="",0,VLOOKUP(A813,データ,8,0))</f>
        <v/>
      </c>
      <c r="I813" s="65" t="str">
        <f aca="false">IF(A813="",0,VLOOKUP(A813,データ,9,0))</f>
        <v/>
      </c>
      <c r="J813" s="65" t="str">
        <f aca="false">H813*I813</f>
        <v/>
      </c>
      <c r="K813" s="48"/>
      <c r="L813" s="66"/>
    </row>
    <row r="814" customFormat="false" ht="13.5" hidden="false" customHeight="true" outlineLevel="0" collapsed="false">
      <c r="B814" s="67"/>
      <c r="C814" s="68"/>
      <c r="D814" s="69"/>
      <c r="E814" s="20" t="str">
        <f aca="false">IF(B812="","",VLOOKUP($A812,データ,2,0))</f>
        <v/>
      </c>
      <c r="F814" s="63" t="n">
        <f aca="false">IF(C812="","",VLOOKUP($A812,データ,2,0))</f>
        <v>1</v>
      </c>
      <c r="G814" s="64" t="str">
        <f aca="false">IF(A813="","",IF(VLOOKUP(A813,データ,10,0)=0,"",VLOOKUP(VLOOKUP(A813,データ,10,0),品名,2)))</f>
        <v/>
      </c>
      <c r="H814" s="70" t="str">
        <f aca="false">IF(A813="",0,VLOOKUP(A813,データ,11,0))</f>
        <v/>
      </c>
      <c r="I814" s="70" t="str">
        <f aca="false">IF(A813="",0,VLOOKUP(A813,データ,12,0))</f>
        <v/>
      </c>
      <c r="J814" s="70" t="str">
        <f aca="false">H814*I814</f>
        <v/>
      </c>
      <c r="K814" s="48"/>
      <c r="L814" s="66"/>
    </row>
    <row r="815" customFormat="false" ht="13.5" hidden="false" customHeight="true" outlineLevel="0" collapsed="false">
      <c r="B815" s="67"/>
      <c r="C815" s="68" t="str">
        <f aca="false">IF($B813="","",VLOOKUP($A813,データ,3,0))</f>
        <v/>
      </c>
      <c r="D815" s="69" t="str">
        <f aca="false">IF($B813="","",VLOOKUP($A813,データ,4,0))</f>
        <v/>
      </c>
      <c r="E815" s="20" t="str">
        <f aca="false">IF(B813="","",VLOOKUP($A813,データ,2,0))</f>
        <v/>
      </c>
      <c r="F815" s="63" t="str">
        <f aca="false">IF(C813="","",VLOOKUP($A813,データ,2,0))</f>
        <v/>
      </c>
      <c r="G815" s="64" t="str">
        <f aca="false">IF(A813="","",IF(VLOOKUP(A813,データ,13,0)=0,"",VLOOKUP(VLOOKUP(A813,データ,13,0),品名,2)))</f>
        <v/>
      </c>
      <c r="H815" s="70" t="str">
        <f aca="false">IF(A813="",0,VLOOKUP(A813,データ,14,0))</f>
        <v/>
      </c>
      <c r="I815" s="70" t="str">
        <f aca="false">IF(A813="",0,VLOOKUP(A813,データ,15,0))</f>
        <v/>
      </c>
      <c r="J815" s="70" t="str">
        <f aca="false">H815*I815</f>
        <v/>
      </c>
      <c r="K815" s="48"/>
      <c r="L815" s="66"/>
    </row>
    <row r="816" customFormat="false" ht="13.5" hidden="false" customHeight="true" outlineLevel="0" collapsed="false">
      <c r="B816" s="67"/>
      <c r="C816" s="68"/>
      <c r="D816" s="69"/>
      <c r="E816" s="20" t="str">
        <f aca="false">IF(B814="","",VLOOKUP($A814,データ,2,0))</f>
        <v/>
      </c>
      <c r="F816" s="63" t="str">
        <f aca="false">IF(C814="","",VLOOKUP($A814,データ,2,0))</f>
        <v/>
      </c>
      <c r="G816" s="64" t="str">
        <f aca="false">IF(A813="","",IF(VLOOKUP(A813,データ,16,0)=0,"",VLOOKUP(VLOOKUP(A813,データ,16,0),品名,2)))</f>
        <v/>
      </c>
      <c r="H816" s="70" t="str">
        <f aca="false">IF(A813="",0,VLOOKUP(A813,データ,17,0))</f>
        <v/>
      </c>
      <c r="I816" s="70" t="str">
        <f aca="false">IF(A813="",0,VLOOKUP(A813,データ,18,0))</f>
        <v/>
      </c>
      <c r="J816" s="70" t="str">
        <f aca="false">H816*I816</f>
        <v/>
      </c>
      <c r="K816" s="48"/>
      <c r="L816" s="66"/>
    </row>
    <row r="817" customFormat="false" ht="13.5" hidden="false" customHeight="true" outlineLevel="0" collapsed="false">
      <c r="B817" s="67"/>
      <c r="C817" s="68"/>
      <c r="D817" s="69"/>
      <c r="E817" s="20" t="str">
        <f aca="false">IF(B815="","",VLOOKUP($A815,データ,2,0))</f>
        <v/>
      </c>
      <c r="F817" s="63" t="str">
        <f aca="false">IF(C815="","",VLOOKUP($A815,データ,2,0))</f>
        <v/>
      </c>
      <c r="G817" s="64" t="str">
        <f aca="false">IF(A813="","",IF(VLOOKUP(A813,データ,19,0)=0,"",VLOOKUP(VLOOKUP(A813,データ,19,0),品名,2)))</f>
        <v/>
      </c>
      <c r="H817" s="71" t="str">
        <f aca="false">IF(A813="",0,VLOOKUP(A813,データ,20,0))</f>
        <v/>
      </c>
      <c r="I817" s="72" t="str">
        <f aca="false">IF(A813="",0,VLOOKUP(A813,データ,21,0))</f>
        <v/>
      </c>
      <c r="J817" s="72" t="str">
        <f aca="false">H817*I817</f>
        <v/>
      </c>
      <c r="K817" s="48"/>
      <c r="L817" s="66"/>
    </row>
    <row r="818" customFormat="false" ht="13.5" hidden="false" customHeight="true" outlineLevel="0" collapsed="false">
      <c r="B818" s="67" t="str">
        <f aca="false">IF(I818&gt;=1,"k","")</f>
        <v>k</v>
      </c>
      <c r="C818" s="27"/>
      <c r="D818" s="73"/>
      <c r="E818" s="20" t="str">
        <f aca="false">IF(B816="","",VLOOKUP($A816,データ,2,0))</f>
        <v/>
      </c>
      <c r="F818" s="63" t="str">
        <f aca="false">IF(C816="","",VLOOKUP($A816,データ,2,0))</f>
        <v/>
      </c>
      <c r="G818" s="5" t="s">
        <v>38</v>
      </c>
      <c r="H818" s="5"/>
      <c r="I818" s="46" t="str">
        <f aca="false">SUM(I813:I817)</f>
        <v/>
      </c>
      <c r="J818" s="46" t="str">
        <f aca="false">SUM(J813:J817)</f>
        <v/>
      </c>
      <c r="K818" s="46" t="str">
        <f aca="false">IF(J818&lt;5000,J818,5000)</f>
        <v/>
      </c>
      <c r="L818" s="47" t="n">
        <f aca="false">+J818-K818</f>
        <v>0</v>
      </c>
    </row>
    <row r="819" customFormat="false" ht="13.5" hidden="false" customHeight="true" outlineLevel="0" collapsed="false">
      <c r="A819" s="1" t="str">
        <f aca="false">IF(B819&gt;=1,SMALL(順,B819),"")</f>
        <v/>
      </c>
      <c r="C819" s="77" t="s">
        <v>37</v>
      </c>
      <c r="D819" s="77"/>
      <c r="E819" s="77"/>
      <c r="F819" s="77"/>
      <c r="G819" s="77"/>
      <c r="H819" s="77"/>
      <c r="I819" s="77"/>
      <c r="J819" s="77"/>
      <c r="K819" s="75" t="n">
        <f aca="true">IF(K818&lt;1,"",SUMIF($B$8:INDIRECT("b"&amp;ROW()),"=k",$K$8:$K$707))</f>
        <v>0</v>
      </c>
      <c r="L819" s="76"/>
    </row>
    <row r="820" customFormat="false" ht="13.5" hidden="false" customHeight="true" outlineLevel="0" collapsed="false">
      <c r="A820" s="61" t="str">
        <f aca="false">IF(B820="","",SMALL(順,B820))</f>
        <v/>
      </c>
      <c r="B820" s="1" t="str">
        <f aca="false">IF(B813="","",IF(B813+1&gt;入力用!$W$8,"",B813+1))</f>
        <v/>
      </c>
      <c r="C820" s="23" t="str">
        <f aca="false">B820</f>
        <v/>
      </c>
      <c r="D820" s="62"/>
      <c r="E820" s="20" t="str">
        <f aca="false">IF($B820="","",VLOOKUP($A820,データ,5,0))</f>
        <v/>
      </c>
      <c r="F820" s="63" t="str">
        <f aca="false">IF($B820="","",VLOOKUP($A820,データ,6,0))</f>
        <v/>
      </c>
      <c r="G820" s="64" t="str">
        <f aca="false">IF(A820="","",IF(VLOOKUP(A820,データ,7,0)=0,"",VLOOKUP(VLOOKUP(A820,データ,7,0),品名,2)))</f>
        <v/>
      </c>
      <c r="H820" s="65" t="str">
        <f aca="false">IF(A820="",0,VLOOKUP(A820,データ,8,0))</f>
        <v/>
      </c>
      <c r="I820" s="65" t="str">
        <f aca="false">IF(A820="",0,VLOOKUP(A820,データ,9,0))</f>
        <v/>
      </c>
      <c r="J820" s="65" t="str">
        <f aca="false">H820*I820</f>
        <v/>
      </c>
      <c r="K820" s="48"/>
      <c r="L820" s="66"/>
    </row>
    <row r="821" customFormat="false" ht="13.5" hidden="false" customHeight="true" outlineLevel="0" collapsed="false">
      <c r="B821" s="67"/>
      <c r="C821" s="68"/>
      <c r="D821" s="69"/>
      <c r="E821" s="20" t="str">
        <f aca="false">IF(B819="","",VLOOKUP($A819,データ,2,0))</f>
        <v/>
      </c>
      <c r="F821" s="63" t="n">
        <f aca="false">IF(C819="","",VLOOKUP($A819,データ,2,0))</f>
        <v>1</v>
      </c>
      <c r="G821" s="64" t="str">
        <f aca="false">IF(A820="","",IF(VLOOKUP(A820,データ,10,0)=0,"",VLOOKUP(VLOOKUP(A820,データ,10,0),品名,2)))</f>
        <v/>
      </c>
      <c r="H821" s="70" t="str">
        <f aca="false">IF(A820="",0,VLOOKUP(A820,データ,11,0))</f>
        <v/>
      </c>
      <c r="I821" s="70" t="str">
        <f aca="false">IF(A820="",0,VLOOKUP(A820,データ,12,0))</f>
        <v/>
      </c>
      <c r="J821" s="70" t="str">
        <f aca="false">H821*I821</f>
        <v/>
      </c>
      <c r="K821" s="48"/>
      <c r="L821" s="66"/>
    </row>
    <row r="822" customFormat="false" ht="13.5" hidden="false" customHeight="true" outlineLevel="0" collapsed="false">
      <c r="B822" s="67"/>
      <c r="C822" s="68" t="str">
        <f aca="false">IF($B820="","",VLOOKUP($A820,データ,3,0))</f>
        <v/>
      </c>
      <c r="D822" s="69" t="str">
        <f aca="false">IF($B820="","",VLOOKUP($A820,データ,4,0))</f>
        <v/>
      </c>
      <c r="E822" s="20" t="str">
        <f aca="false">IF(B820="","",VLOOKUP($A820,データ,2,0))</f>
        <v/>
      </c>
      <c r="F822" s="63" t="str">
        <f aca="false">IF(C820="","",VLOOKUP($A820,データ,2,0))</f>
        <v/>
      </c>
      <c r="G822" s="64" t="str">
        <f aca="false">IF(A820="","",IF(VLOOKUP(A820,データ,13,0)=0,"",VLOOKUP(VLOOKUP(A820,データ,13,0),品名,2)))</f>
        <v/>
      </c>
      <c r="H822" s="70" t="str">
        <f aca="false">IF(A820="",0,VLOOKUP(A820,データ,14,0))</f>
        <v/>
      </c>
      <c r="I822" s="70" t="str">
        <f aca="false">IF(A820="",0,VLOOKUP(A820,データ,15,0))</f>
        <v/>
      </c>
      <c r="J822" s="70" t="str">
        <f aca="false">H822*I822</f>
        <v/>
      </c>
      <c r="K822" s="48"/>
      <c r="L822" s="66"/>
    </row>
    <row r="823" customFormat="false" ht="13.5" hidden="false" customHeight="true" outlineLevel="0" collapsed="false">
      <c r="B823" s="67"/>
      <c r="C823" s="68"/>
      <c r="D823" s="69"/>
      <c r="E823" s="20" t="str">
        <f aca="false">IF(B821="","",VLOOKUP($A821,データ,2,0))</f>
        <v/>
      </c>
      <c r="F823" s="63" t="str">
        <f aca="false">IF(C821="","",VLOOKUP($A821,データ,2,0))</f>
        <v/>
      </c>
      <c r="G823" s="64" t="str">
        <f aca="false">IF(A820="","",IF(VLOOKUP(A820,データ,16,0)=0,"",VLOOKUP(VLOOKUP(A820,データ,16,0),品名,2)))</f>
        <v/>
      </c>
      <c r="H823" s="70" t="str">
        <f aca="false">IF(A820="",0,VLOOKUP(A820,データ,17,0))</f>
        <v/>
      </c>
      <c r="I823" s="70" t="str">
        <f aca="false">IF(A820="",0,VLOOKUP(A820,データ,18,0))</f>
        <v/>
      </c>
      <c r="J823" s="70" t="str">
        <f aca="false">H823*I823</f>
        <v/>
      </c>
      <c r="K823" s="48"/>
      <c r="L823" s="66"/>
    </row>
    <row r="824" customFormat="false" ht="13.5" hidden="false" customHeight="true" outlineLevel="0" collapsed="false">
      <c r="B824" s="67"/>
      <c r="C824" s="68"/>
      <c r="D824" s="69"/>
      <c r="E824" s="20" t="str">
        <f aca="false">IF(B822="","",VLOOKUP($A822,データ,2,0))</f>
        <v/>
      </c>
      <c r="F824" s="63" t="str">
        <f aca="false">IF(C822="","",VLOOKUP($A822,データ,2,0))</f>
        <v/>
      </c>
      <c r="G824" s="64" t="str">
        <f aca="false">IF(A820="","",IF(VLOOKUP(A820,データ,19,0)=0,"",VLOOKUP(VLOOKUP(A820,データ,19,0),品名,2)))</f>
        <v/>
      </c>
      <c r="H824" s="71" t="str">
        <f aca="false">IF(A820="",0,VLOOKUP(A820,データ,20,0))</f>
        <v/>
      </c>
      <c r="I824" s="72" t="str">
        <f aca="false">IF(A820="",0,VLOOKUP(A820,データ,21,0))</f>
        <v/>
      </c>
      <c r="J824" s="72" t="str">
        <f aca="false">H824*I824</f>
        <v/>
      </c>
      <c r="K824" s="48"/>
      <c r="L824" s="66"/>
    </row>
    <row r="825" customFormat="false" ht="13.5" hidden="false" customHeight="true" outlineLevel="0" collapsed="false">
      <c r="B825" s="67" t="str">
        <f aca="false">IF(I825&gt;=1,"k","")</f>
        <v>k</v>
      </c>
      <c r="C825" s="27"/>
      <c r="D825" s="73"/>
      <c r="E825" s="20" t="str">
        <f aca="false">IF(B823="","",VLOOKUP($A823,データ,2,0))</f>
        <v/>
      </c>
      <c r="F825" s="63" t="str">
        <f aca="false">IF(C823="","",VLOOKUP($A823,データ,2,0))</f>
        <v/>
      </c>
      <c r="G825" s="5" t="s">
        <v>38</v>
      </c>
      <c r="H825" s="5"/>
      <c r="I825" s="46" t="str">
        <f aca="false">SUM(I820:I824)</f>
        <v/>
      </c>
      <c r="J825" s="46" t="str">
        <f aca="false">SUM(J820:J824)</f>
        <v/>
      </c>
      <c r="K825" s="46" t="str">
        <f aca="false">IF(J825&lt;5000,J825,5000)</f>
        <v/>
      </c>
      <c r="L825" s="47" t="n">
        <f aca="false">+J825-K825</f>
        <v>0</v>
      </c>
    </row>
    <row r="826" customFormat="false" ht="13.5" hidden="false" customHeight="true" outlineLevel="0" collapsed="false">
      <c r="A826" s="1" t="str">
        <f aca="false">IF(B826&gt;=1,SMALL(順,B826),"")</f>
        <v/>
      </c>
      <c r="C826" s="77" t="s">
        <v>37</v>
      </c>
      <c r="D826" s="77"/>
      <c r="E826" s="77"/>
      <c r="F826" s="77"/>
      <c r="G826" s="77"/>
      <c r="H826" s="77"/>
      <c r="I826" s="77"/>
      <c r="J826" s="77"/>
      <c r="K826" s="75" t="n">
        <f aca="true">IF(K825&lt;1,"",SUMIF($B$8:INDIRECT("b"&amp;ROW()),"=k",$K$8:$K$707))</f>
        <v>0</v>
      </c>
      <c r="L826" s="76"/>
    </row>
    <row r="827" customFormat="false" ht="13.5" hidden="false" customHeight="true" outlineLevel="0" collapsed="false">
      <c r="A827" s="61" t="str">
        <f aca="false">IF(B827="","",SMALL(順,B827))</f>
        <v/>
      </c>
      <c r="B827" s="1" t="str">
        <f aca="false">IF(B820="","",IF(B820+1&gt;入力用!$W$8,"",B820+1))</f>
        <v/>
      </c>
      <c r="C827" s="23" t="str">
        <f aca="false">B827</f>
        <v/>
      </c>
      <c r="D827" s="62"/>
      <c r="E827" s="20" t="str">
        <f aca="false">IF($B827="","",VLOOKUP($A827,データ,5,0))</f>
        <v/>
      </c>
      <c r="F827" s="63" t="str">
        <f aca="false">IF($B827="","",VLOOKUP($A827,データ,6,0))</f>
        <v/>
      </c>
      <c r="G827" s="64" t="str">
        <f aca="false">IF(A827="","",IF(VLOOKUP(A827,データ,7,0)=0,"",VLOOKUP(VLOOKUP(A827,データ,7,0),品名,2)))</f>
        <v/>
      </c>
      <c r="H827" s="65" t="str">
        <f aca="false">IF(A827="",0,VLOOKUP(A827,データ,8,0))</f>
        <v/>
      </c>
      <c r="I827" s="65" t="str">
        <f aca="false">IF(A827="",0,VLOOKUP(A827,データ,9,0))</f>
        <v/>
      </c>
      <c r="J827" s="65" t="str">
        <f aca="false">H827*I827</f>
        <v/>
      </c>
      <c r="K827" s="48"/>
      <c r="L827" s="66"/>
    </row>
    <row r="828" customFormat="false" ht="13.5" hidden="false" customHeight="true" outlineLevel="0" collapsed="false">
      <c r="B828" s="67"/>
      <c r="C828" s="68"/>
      <c r="D828" s="69"/>
      <c r="E828" s="20" t="str">
        <f aca="false">IF(B826="","",VLOOKUP($A826,データ,2,0))</f>
        <v/>
      </c>
      <c r="F828" s="63" t="n">
        <f aca="false">IF(C826="","",VLOOKUP($A826,データ,2,0))</f>
        <v>1</v>
      </c>
      <c r="G828" s="64" t="str">
        <f aca="false">IF(A827="","",IF(VLOOKUP(A827,データ,10,0)=0,"",VLOOKUP(VLOOKUP(A827,データ,10,0),品名,2)))</f>
        <v/>
      </c>
      <c r="H828" s="70" t="str">
        <f aca="false">IF(A827="",0,VLOOKUP(A827,データ,11,0))</f>
        <v/>
      </c>
      <c r="I828" s="70" t="str">
        <f aca="false">IF(A827="",0,VLOOKUP(A827,データ,12,0))</f>
        <v/>
      </c>
      <c r="J828" s="70" t="str">
        <f aca="false">H828*I828</f>
        <v/>
      </c>
      <c r="K828" s="48"/>
      <c r="L828" s="66"/>
    </row>
    <row r="829" customFormat="false" ht="13.5" hidden="false" customHeight="true" outlineLevel="0" collapsed="false">
      <c r="B829" s="67"/>
      <c r="C829" s="68" t="str">
        <f aca="false">IF($B827="","",VLOOKUP($A827,データ,3,0))</f>
        <v/>
      </c>
      <c r="D829" s="69" t="str">
        <f aca="false">IF($B827="","",VLOOKUP($A827,データ,4,0))</f>
        <v/>
      </c>
      <c r="E829" s="20" t="str">
        <f aca="false">IF(B827="","",VLOOKUP($A827,データ,2,0))</f>
        <v/>
      </c>
      <c r="F829" s="63" t="str">
        <f aca="false">IF(C827="","",VLOOKUP($A827,データ,2,0))</f>
        <v/>
      </c>
      <c r="G829" s="64" t="str">
        <f aca="false">IF(A827="","",IF(VLOOKUP(A827,データ,13,0)=0,"",VLOOKUP(VLOOKUP(A827,データ,13,0),品名,2)))</f>
        <v/>
      </c>
      <c r="H829" s="70" t="str">
        <f aca="false">IF(A827="",0,VLOOKUP(A827,データ,14,0))</f>
        <v/>
      </c>
      <c r="I829" s="70" t="str">
        <f aca="false">IF(A827="",0,VLOOKUP(A827,データ,15,0))</f>
        <v/>
      </c>
      <c r="J829" s="70" t="str">
        <f aca="false">H829*I829</f>
        <v/>
      </c>
      <c r="K829" s="48"/>
      <c r="L829" s="66"/>
    </row>
    <row r="830" customFormat="false" ht="13.5" hidden="false" customHeight="true" outlineLevel="0" collapsed="false">
      <c r="B830" s="67"/>
      <c r="C830" s="68"/>
      <c r="D830" s="69"/>
      <c r="E830" s="20" t="str">
        <f aca="false">IF(B828="","",VLOOKUP($A828,データ,2,0))</f>
        <v/>
      </c>
      <c r="F830" s="63" t="str">
        <f aca="false">IF(C828="","",VLOOKUP($A828,データ,2,0))</f>
        <v/>
      </c>
      <c r="G830" s="64" t="str">
        <f aca="false">IF(A827="","",IF(VLOOKUP(A827,データ,16,0)=0,"",VLOOKUP(VLOOKUP(A827,データ,16,0),品名,2)))</f>
        <v/>
      </c>
      <c r="H830" s="70" t="str">
        <f aca="false">IF(A827="",0,VLOOKUP(A827,データ,17,0))</f>
        <v/>
      </c>
      <c r="I830" s="70" t="str">
        <f aca="false">IF(A827="",0,VLOOKUP(A827,データ,18,0))</f>
        <v/>
      </c>
      <c r="J830" s="70" t="str">
        <f aca="false">H830*I830</f>
        <v/>
      </c>
      <c r="K830" s="48"/>
      <c r="L830" s="66"/>
    </row>
    <row r="831" customFormat="false" ht="13.5" hidden="false" customHeight="true" outlineLevel="0" collapsed="false">
      <c r="B831" s="67"/>
      <c r="C831" s="68"/>
      <c r="D831" s="69"/>
      <c r="E831" s="20" t="str">
        <f aca="false">IF(B829="","",VLOOKUP($A829,データ,2,0))</f>
        <v/>
      </c>
      <c r="F831" s="63" t="str">
        <f aca="false">IF(C829="","",VLOOKUP($A829,データ,2,0))</f>
        <v/>
      </c>
      <c r="G831" s="64" t="str">
        <f aca="false">IF(A827="","",IF(VLOOKUP(A827,データ,19,0)=0,"",VLOOKUP(VLOOKUP(A827,データ,19,0),品名,2)))</f>
        <v/>
      </c>
      <c r="H831" s="71" t="str">
        <f aca="false">IF(A827="",0,VLOOKUP(A827,データ,20,0))</f>
        <v/>
      </c>
      <c r="I831" s="72" t="str">
        <f aca="false">IF(A827="",0,VLOOKUP(A827,データ,21,0))</f>
        <v/>
      </c>
      <c r="J831" s="72" t="str">
        <f aca="false">H831*I831</f>
        <v/>
      </c>
      <c r="K831" s="48"/>
      <c r="L831" s="66"/>
    </row>
    <row r="832" customFormat="false" ht="13.5" hidden="false" customHeight="true" outlineLevel="0" collapsed="false">
      <c r="B832" s="67" t="str">
        <f aca="false">IF(I832&gt;=1,"k","")</f>
        <v>k</v>
      </c>
      <c r="C832" s="27"/>
      <c r="D832" s="73"/>
      <c r="E832" s="20" t="str">
        <f aca="false">IF(B830="","",VLOOKUP($A830,データ,2,0))</f>
        <v/>
      </c>
      <c r="F832" s="63" t="str">
        <f aca="false">IF(C830="","",VLOOKUP($A830,データ,2,0))</f>
        <v/>
      </c>
      <c r="G832" s="5" t="s">
        <v>38</v>
      </c>
      <c r="H832" s="5"/>
      <c r="I832" s="46" t="str">
        <f aca="false">SUM(I827:I831)</f>
        <v/>
      </c>
      <c r="J832" s="46" t="str">
        <f aca="false">SUM(J827:J831)</f>
        <v/>
      </c>
      <c r="K832" s="46" t="str">
        <f aca="false">IF(J832&lt;5000,J832,5000)</f>
        <v/>
      </c>
      <c r="L832" s="47" t="n">
        <f aca="false">+J832-K832</f>
        <v>0</v>
      </c>
    </row>
    <row r="833" customFormat="false" ht="13.5" hidden="false" customHeight="true" outlineLevel="0" collapsed="false">
      <c r="A833" s="1" t="str">
        <f aca="false">IF(B833&gt;=1,SMALL(順,B833),"")</f>
        <v/>
      </c>
      <c r="C833" s="77" t="s">
        <v>37</v>
      </c>
      <c r="D833" s="77"/>
      <c r="E833" s="77"/>
      <c r="F833" s="77"/>
      <c r="G833" s="77"/>
      <c r="H833" s="77"/>
      <c r="I833" s="77"/>
      <c r="J833" s="77"/>
      <c r="K833" s="75" t="n">
        <f aca="true">IF(K832&lt;1,"",SUMIF($B$8:INDIRECT("b"&amp;ROW()),"=k",$K$8:$K$707))</f>
        <v>0</v>
      </c>
      <c r="L833" s="76"/>
    </row>
    <row r="834" customFormat="false" ht="13.5" hidden="false" customHeight="true" outlineLevel="0" collapsed="false">
      <c r="A834" s="61" t="str">
        <f aca="false">IF(B834="","",SMALL(順,B834))</f>
        <v/>
      </c>
      <c r="B834" s="1" t="str">
        <f aca="false">IF(B827="","",IF(B827+1&gt;入力用!$W$8,"",B827+1))</f>
        <v/>
      </c>
      <c r="C834" s="23" t="str">
        <f aca="false">B834</f>
        <v/>
      </c>
      <c r="D834" s="62"/>
      <c r="E834" s="20" t="str">
        <f aca="false">IF($B834="","",VLOOKUP($A834,データ,5,0))</f>
        <v/>
      </c>
      <c r="F834" s="63" t="str">
        <f aca="false">IF($B834="","",VLOOKUP($A834,データ,6,0))</f>
        <v/>
      </c>
      <c r="G834" s="64" t="str">
        <f aca="false">IF(A834="","",IF(VLOOKUP(A834,データ,7,0)=0,"",VLOOKUP(VLOOKUP(A834,データ,7,0),品名,2)))</f>
        <v/>
      </c>
      <c r="H834" s="65" t="str">
        <f aca="false">IF(A834="",0,VLOOKUP(A834,データ,8,0))</f>
        <v/>
      </c>
      <c r="I834" s="65" t="str">
        <f aca="false">IF(A834="",0,VLOOKUP(A834,データ,9,0))</f>
        <v/>
      </c>
      <c r="J834" s="65" t="str">
        <f aca="false">H834*I834</f>
        <v/>
      </c>
      <c r="K834" s="48"/>
      <c r="L834" s="66"/>
    </row>
    <row r="835" customFormat="false" ht="13.5" hidden="false" customHeight="true" outlineLevel="0" collapsed="false">
      <c r="B835" s="67"/>
      <c r="C835" s="68"/>
      <c r="D835" s="69"/>
      <c r="E835" s="20" t="str">
        <f aca="false">IF(B833="","",VLOOKUP($A833,データ,2,0))</f>
        <v/>
      </c>
      <c r="F835" s="63" t="n">
        <f aca="false">IF(C833="","",VLOOKUP($A833,データ,2,0))</f>
        <v>1</v>
      </c>
      <c r="G835" s="64" t="str">
        <f aca="false">IF(A834="","",IF(VLOOKUP(A834,データ,10,0)=0,"",VLOOKUP(VLOOKUP(A834,データ,10,0),品名,2)))</f>
        <v/>
      </c>
      <c r="H835" s="70" t="str">
        <f aca="false">IF(A834="",0,VLOOKUP(A834,データ,11,0))</f>
        <v/>
      </c>
      <c r="I835" s="70" t="str">
        <f aca="false">IF(A834="",0,VLOOKUP(A834,データ,12,0))</f>
        <v/>
      </c>
      <c r="J835" s="70" t="str">
        <f aca="false">H835*I835</f>
        <v/>
      </c>
      <c r="K835" s="48"/>
      <c r="L835" s="66"/>
    </row>
    <row r="836" customFormat="false" ht="13.5" hidden="false" customHeight="true" outlineLevel="0" collapsed="false">
      <c r="B836" s="67"/>
      <c r="C836" s="68" t="str">
        <f aca="false">IF($B834="","",VLOOKUP($A834,データ,3,0))</f>
        <v/>
      </c>
      <c r="D836" s="69" t="str">
        <f aca="false">IF($B834="","",VLOOKUP($A834,データ,4,0))</f>
        <v/>
      </c>
      <c r="E836" s="20" t="str">
        <f aca="false">IF(B834="","",VLOOKUP($A834,データ,2,0))</f>
        <v/>
      </c>
      <c r="F836" s="63" t="str">
        <f aca="false">IF(C834="","",VLOOKUP($A834,データ,2,0))</f>
        <v/>
      </c>
      <c r="G836" s="64" t="str">
        <f aca="false">IF(A834="","",IF(VLOOKUP(A834,データ,13,0)=0,"",VLOOKUP(VLOOKUP(A834,データ,13,0),品名,2)))</f>
        <v/>
      </c>
      <c r="H836" s="70" t="str">
        <f aca="false">IF(A834="",0,VLOOKUP(A834,データ,14,0))</f>
        <v/>
      </c>
      <c r="I836" s="70" t="str">
        <f aca="false">IF(A834="",0,VLOOKUP(A834,データ,15,0))</f>
        <v/>
      </c>
      <c r="J836" s="70" t="str">
        <f aca="false">H836*I836</f>
        <v/>
      </c>
      <c r="K836" s="48"/>
      <c r="L836" s="66"/>
    </row>
    <row r="837" customFormat="false" ht="13.5" hidden="false" customHeight="true" outlineLevel="0" collapsed="false">
      <c r="B837" s="67"/>
      <c r="C837" s="68"/>
      <c r="D837" s="69"/>
      <c r="E837" s="20" t="str">
        <f aca="false">IF(B835="","",VLOOKUP($A835,データ,2,0))</f>
        <v/>
      </c>
      <c r="F837" s="63" t="str">
        <f aca="false">IF(C835="","",VLOOKUP($A835,データ,2,0))</f>
        <v/>
      </c>
      <c r="G837" s="64" t="str">
        <f aca="false">IF(A834="","",IF(VLOOKUP(A834,データ,16,0)=0,"",VLOOKUP(VLOOKUP(A834,データ,16,0),品名,2)))</f>
        <v/>
      </c>
      <c r="H837" s="70" t="str">
        <f aca="false">IF(A834="",0,VLOOKUP(A834,データ,17,0))</f>
        <v/>
      </c>
      <c r="I837" s="70" t="str">
        <f aca="false">IF(A834="",0,VLOOKUP(A834,データ,18,0))</f>
        <v/>
      </c>
      <c r="J837" s="70" t="str">
        <f aca="false">H837*I837</f>
        <v/>
      </c>
      <c r="K837" s="48"/>
      <c r="L837" s="66"/>
    </row>
    <row r="838" customFormat="false" ht="13.5" hidden="false" customHeight="true" outlineLevel="0" collapsed="false">
      <c r="B838" s="67"/>
      <c r="C838" s="68"/>
      <c r="D838" s="69"/>
      <c r="E838" s="20" t="str">
        <f aca="false">IF(B836="","",VLOOKUP($A836,データ,2,0))</f>
        <v/>
      </c>
      <c r="F838" s="63" t="str">
        <f aca="false">IF(C836="","",VLOOKUP($A836,データ,2,0))</f>
        <v/>
      </c>
      <c r="G838" s="64" t="str">
        <f aca="false">IF(A834="","",IF(VLOOKUP(A834,データ,19,0)=0,"",VLOOKUP(VLOOKUP(A834,データ,19,0),品名,2)))</f>
        <v/>
      </c>
      <c r="H838" s="71" t="str">
        <f aca="false">IF(A834="",0,VLOOKUP(A834,データ,20,0))</f>
        <v/>
      </c>
      <c r="I838" s="72" t="str">
        <f aca="false">IF(A834="",0,VLOOKUP(A834,データ,21,0))</f>
        <v/>
      </c>
      <c r="J838" s="72" t="str">
        <f aca="false">H838*I838</f>
        <v/>
      </c>
      <c r="K838" s="48"/>
      <c r="L838" s="66"/>
    </row>
    <row r="839" customFormat="false" ht="13.5" hidden="false" customHeight="true" outlineLevel="0" collapsed="false">
      <c r="B839" s="67" t="str">
        <f aca="false">IF(I839&gt;=1,"k","")</f>
        <v>k</v>
      </c>
      <c r="C839" s="27"/>
      <c r="D839" s="73"/>
      <c r="E839" s="20" t="str">
        <f aca="false">IF(B837="","",VLOOKUP($A837,データ,2,0))</f>
        <v/>
      </c>
      <c r="F839" s="63" t="str">
        <f aca="false">IF(C837="","",VLOOKUP($A837,データ,2,0))</f>
        <v/>
      </c>
      <c r="G839" s="5" t="s">
        <v>38</v>
      </c>
      <c r="H839" s="5"/>
      <c r="I839" s="46" t="str">
        <f aca="false">SUM(I834:I838)</f>
        <v/>
      </c>
      <c r="J839" s="46" t="str">
        <f aca="false">SUM(J834:J838)</f>
        <v/>
      </c>
      <c r="K839" s="46" t="str">
        <f aca="false">IF(J839&lt;5000,J839,5000)</f>
        <v/>
      </c>
      <c r="L839" s="47" t="n">
        <f aca="false">+J839-K839</f>
        <v>0</v>
      </c>
    </row>
    <row r="840" customFormat="false" ht="13.5" hidden="false" customHeight="true" outlineLevel="0" collapsed="false">
      <c r="A840" s="1" t="str">
        <f aca="false">IF(B840&gt;=1,SMALL(順,B840),"")</f>
        <v/>
      </c>
      <c r="C840" s="77" t="s">
        <v>37</v>
      </c>
      <c r="D840" s="77"/>
      <c r="E840" s="77"/>
      <c r="F840" s="77"/>
      <c r="G840" s="77"/>
      <c r="H840" s="77"/>
      <c r="I840" s="77"/>
      <c r="J840" s="77"/>
      <c r="K840" s="75" t="n">
        <f aca="true">IF(K839&lt;1,"",SUMIF($B$8:INDIRECT("b"&amp;ROW()),"=k",$K$8:$K$707))</f>
        <v>0</v>
      </c>
      <c r="L840" s="76"/>
    </row>
    <row r="841" customFormat="false" ht="13.5" hidden="false" customHeight="true" outlineLevel="0" collapsed="false">
      <c r="A841" s="61" t="str">
        <f aca="false">IF(B841="","",SMALL(順,B841))</f>
        <v/>
      </c>
      <c r="B841" s="1" t="str">
        <f aca="false">IF(B834="","",IF(B834+1&gt;入力用!$W$8,"",B834+1))</f>
        <v/>
      </c>
      <c r="C841" s="23" t="str">
        <f aca="false">B841</f>
        <v/>
      </c>
      <c r="D841" s="62"/>
      <c r="E841" s="20" t="str">
        <f aca="false">IF($B841="","",VLOOKUP($A841,データ,5,0))</f>
        <v/>
      </c>
      <c r="F841" s="63" t="str">
        <f aca="false">IF($B841="","",VLOOKUP($A841,データ,6,0))</f>
        <v/>
      </c>
      <c r="G841" s="64" t="str">
        <f aca="false">IF(A841="","",IF(VLOOKUP(A841,データ,7,0)=0,"",VLOOKUP(VLOOKUP(A841,データ,7,0),品名,2)))</f>
        <v/>
      </c>
      <c r="H841" s="65" t="str">
        <f aca="false">IF(A841="",0,VLOOKUP(A841,データ,8,0))</f>
        <v/>
      </c>
      <c r="I841" s="65" t="str">
        <f aca="false">IF(A841="",0,VLOOKUP(A841,データ,9,0))</f>
        <v/>
      </c>
      <c r="J841" s="65" t="str">
        <f aca="false">H841*I841</f>
        <v/>
      </c>
      <c r="K841" s="48"/>
      <c r="L841" s="66"/>
    </row>
    <row r="842" customFormat="false" ht="13.5" hidden="false" customHeight="true" outlineLevel="0" collapsed="false">
      <c r="B842" s="67"/>
      <c r="C842" s="68"/>
      <c r="D842" s="69"/>
      <c r="E842" s="20" t="str">
        <f aca="false">IF(B840="","",VLOOKUP($A840,データ,2,0))</f>
        <v/>
      </c>
      <c r="F842" s="63" t="n">
        <f aca="false">IF(C840="","",VLOOKUP($A840,データ,2,0))</f>
        <v>1</v>
      </c>
      <c r="G842" s="64" t="str">
        <f aca="false">IF(A841="","",IF(VLOOKUP(A841,データ,10,0)=0,"",VLOOKUP(VLOOKUP(A841,データ,10,0),品名,2)))</f>
        <v/>
      </c>
      <c r="H842" s="70" t="str">
        <f aca="false">IF(A841="",0,VLOOKUP(A841,データ,11,0))</f>
        <v/>
      </c>
      <c r="I842" s="70" t="str">
        <f aca="false">IF(A841="",0,VLOOKUP(A841,データ,12,0))</f>
        <v/>
      </c>
      <c r="J842" s="70" t="str">
        <f aca="false">H842*I842</f>
        <v/>
      </c>
      <c r="K842" s="48"/>
      <c r="L842" s="66"/>
    </row>
    <row r="843" customFormat="false" ht="13.5" hidden="false" customHeight="true" outlineLevel="0" collapsed="false">
      <c r="B843" s="67"/>
      <c r="C843" s="68" t="str">
        <f aca="false">IF($B841="","",VLOOKUP($A841,データ,3,0))</f>
        <v/>
      </c>
      <c r="D843" s="69" t="str">
        <f aca="false">IF($B841="","",VLOOKUP($A841,データ,4,0))</f>
        <v/>
      </c>
      <c r="E843" s="20" t="str">
        <f aca="false">IF(B841="","",VLOOKUP($A841,データ,2,0))</f>
        <v/>
      </c>
      <c r="F843" s="63" t="str">
        <f aca="false">IF(C841="","",VLOOKUP($A841,データ,2,0))</f>
        <v/>
      </c>
      <c r="G843" s="64" t="str">
        <f aca="false">IF(A841="","",IF(VLOOKUP(A841,データ,13,0)=0,"",VLOOKUP(VLOOKUP(A841,データ,13,0),品名,2)))</f>
        <v/>
      </c>
      <c r="H843" s="70" t="str">
        <f aca="false">IF(A841="",0,VLOOKUP(A841,データ,14,0))</f>
        <v/>
      </c>
      <c r="I843" s="70" t="str">
        <f aca="false">IF(A841="",0,VLOOKUP(A841,データ,15,0))</f>
        <v/>
      </c>
      <c r="J843" s="70" t="str">
        <f aca="false">H843*I843</f>
        <v/>
      </c>
      <c r="K843" s="48"/>
      <c r="L843" s="66"/>
    </row>
    <row r="844" customFormat="false" ht="13.5" hidden="false" customHeight="true" outlineLevel="0" collapsed="false">
      <c r="B844" s="67"/>
      <c r="C844" s="68"/>
      <c r="D844" s="69"/>
      <c r="E844" s="20" t="str">
        <f aca="false">IF(B842="","",VLOOKUP($A842,データ,2,0))</f>
        <v/>
      </c>
      <c r="F844" s="63" t="str">
        <f aca="false">IF(C842="","",VLOOKUP($A842,データ,2,0))</f>
        <v/>
      </c>
      <c r="G844" s="64" t="str">
        <f aca="false">IF(A841="","",IF(VLOOKUP(A841,データ,16,0)=0,"",VLOOKUP(VLOOKUP(A841,データ,16,0),品名,2)))</f>
        <v/>
      </c>
      <c r="H844" s="70" t="str">
        <f aca="false">IF(A841="",0,VLOOKUP(A841,データ,17,0))</f>
        <v/>
      </c>
      <c r="I844" s="70" t="str">
        <f aca="false">IF(A841="",0,VLOOKUP(A841,データ,18,0))</f>
        <v/>
      </c>
      <c r="J844" s="70" t="str">
        <f aca="false">H844*I844</f>
        <v/>
      </c>
      <c r="K844" s="48"/>
      <c r="L844" s="66"/>
    </row>
    <row r="845" customFormat="false" ht="13.5" hidden="false" customHeight="true" outlineLevel="0" collapsed="false">
      <c r="B845" s="67"/>
      <c r="C845" s="68"/>
      <c r="D845" s="69"/>
      <c r="E845" s="20" t="str">
        <f aca="false">IF(B843="","",VLOOKUP($A843,データ,2,0))</f>
        <v/>
      </c>
      <c r="F845" s="63" t="str">
        <f aca="false">IF(C843="","",VLOOKUP($A843,データ,2,0))</f>
        <v/>
      </c>
      <c r="G845" s="64" t="str">
        <f aca="false">IF(A841="","",IF(VLOOKUP(A841,データ,19,0)=0,"",VLOOKUP(VLOOKUP(A841,データ,19,0),品名,2)))</f>
        <v/>
      </c>
      <c r="H845" s="71" t="str">
        <f aca="false">IF(A841="",0,VLOOKUP(A841,データ,20,0))</f>
        <v/>
      </c>
      <c r="I845" s="72" t="str">
        <f aca="false">IF(A841="",0,VLOOKUP(A841,データ,21,0))</f>
        <v/>
      </c>
      <c r="J845" s="72" t="str">
        <f aca="false">H845*I845</f>
        <v/>
      </c>
      <c r="K845" s="48"/>
      <c r="L845" s="66"/>
    </row>
    <row r="846" customFormat="false" ht="13.5" hidden="false" customHeight="true" outlineLevel="0" collapsed="false">
      <c r="B846" s="67" t="str">
        <f aca="false">IF(I846&gt;=1,"k","")</f>
        <v>k</v>
      </c>
      <c r="C846" s="27"/>
      <c r="D846" s="73"/>
      <c r="E846" s="20" t="str">
        <f aca="false">IF(B844="","",VLOOKUP($A844,データ,2,0))</f>
        <v/>
      </c>
      <c r="F846" s="63" t="str">
        <f aca="false">IF(C844="","",VLOOKUP($A844,データ,2,0))</f>
        <v/>
      </c>
      <c r="G846" s="5" t="s">
        <v>38</v>
      </c>
      <c r="H846" s="5"/>
      <c r="I846" s="46" t="str">
        <f aca="false">SUM(I841:I845)</f>
        <v/>
      </c>
      <c r="J846" s="46" t="str">
        <f aca="false">SUM(J841:J845)</f>
        <v/>
      </c>
      <c r="K846" s="46" t="str">
        <f aca="false">IF(J846&lt;5000,J846,5000)</f>
        <v/>
      </c>
      <c r="L846" s="47" t="n">
        <f aca="false">+J846-K846</f>
        <v>0</v>
      </c>
    </row>
    <row r="847" customFormat="false" ht="13.5" hidden="false" customHeight="true" outlineLevel="0" collapsed="false">
      <c r="A847" s="1" t="str">
        <f aca="false">IF(B847&gt;=1,SMALL(順,B847),"")</f>
        <v/>
      </c>
      <c r="C847" s="77" t="s">
        <v>37</v>
      </c>
      <c r="D847" s="77"/>
      <c r="E847" s="77"/>
      <c r="F847" s="77"/>
      <c r="G847" s="77"/>
      <c r="H847" s="77"/>
      <c r="I847" s="77"/>
      <c r="J847" s="77"/>
      <c r="K847" s="75" t="n">
        <f aca="true">IF(K846&lt;1,"",SUMIF($B$8:INDIRECT("b"&amp;ROW()),"=k",$K$8:$K$707))</f>
        <v>0</v>
      </c>
      <c r="L847" s="76"/>
    </row>
    <row r="848" customFormat="false" ht="13.5" hidden="false" customHeight="true" outlineLevel="0" collapsed="false">
      <c r="A848" s="61" t="str">
        <f aca="false">IF(B848="","",SMALL(順,B848))</f>
        <v/>
      </c>
      <c r="B848" s="1" t="str">
        <f aca="false">IF(B841="","",IF(B841+1&gt;入力用!$W$8,"",B841+1))</f>
        <v/>
      </c>
      <c r="C848" s="23" t="str">
        <f aca="false">B848</f>
        <v/>
      </c>
      <c r="D848" s="62"/>
      <c r="E848" s="20" t="str">
        <f aca="false">IF($B848="","",VLOOKUP($A848,データ,5,0))</f>
        <v/>
      </c>
      <c r="F848" s="63" t="str">
        <f aca="false">IF($B848="","",VLOOKUP($A848,データ,6,0))</f>
        <v/>
      </c>
      <c r="G848" s="64" t="str">
        <f aca="false">IF(A848="","",IF(VLOOKUP(A848,データ,7,0)=0,"",VLOOKUP(VLOOKUP(A848,データ,7,0),品名,2)))</f>
        <v/>
      </c>
      <c r="H848" s="65" t="str">
        <f aca="false">IF(A848="",0,VLOOKUP(A848,データ,8,0))</f>
        <v/>
      </c>
      <c r="I848" s="65" t="str">
        <f aca="false">IF(A848="",0,VLOOKUP(A848,データ,9,0))</f>
        <v/>
      </c>
      <c r="J848" s="65" t="str">
        <f aca="false">H848*I848</f>
        <v/>
      </c>
      <c r="K848" s="48"/>
      <c r="L848" s="66"/>
    </row>
    <row r="849" customFormat="false" ht="13.5" hidden="false" customHeight="true" outlineLevel="0" collapsed="false">
      <c r="B849" s="67"/>
      <c r="C849" s="68"/>
      <c r="D849" s="69"/>
      <c r="E849" s="20" t="str">
        <f aca="false">IF(B847="","",VLOOKUP($A847,データ,2,0))</f>
        <v/>
      </c>
      <c r="F849" s="63" t="n">
        <f aca="false">IF(C847="","",VLOOKUP($A847,データ,2,0))</f>
        <v>1</v>
      </c>
      <c r="G849" s="64" t="str">
        <f aca="false">IF(A848="","",IF(VLOOKUP(A848,データ,10,0)=0,"",VLOOKUP(VLOOKUP(A848,データ,10,0),品名,2)))</f>
        <v/>
      </c>
      <c r="H849" s="70" t="str">
        <f aca="false">IF(A848="",0,VLOOKUP(A848,データ,11,0))</f>
        <v/>
      </c>
      <c r="I849" s="70" t="str">
        <f aca="false">IF(A848="",0,VLOOKUP(A848,データ,12,0))</f>
        <v/>
      </c>
      <c r="J849" s="70" t="str">
        <f aca="false">H849*I849</f>
        <v/>
      </c>
      <c r="K849" s="48"/>
      <c r="L849" s="66"/>
    </row>
    <row r="850" customFormat="false" ht="13.5" hidden="false" customHeight="true" outlineLevel="0" collapsed="false">
      <c r="B850" s="67"/>
      <c r="C850" s="68" t="str">
        <f aca="false">IF($B848="","",VLOOKUP($A848,データ,3,0))</f>
        <v/>
      </c>
      <c r="D850" s="69" t="str">
        <f aca="false">IF($B848="","",VLOOKUP($A848,データ,4,0))</f>
        <v/>
      </c>
      <c r="E850" s="20" t="str">
        <f aca="false">IF(B848="","",VLOOKUP($A848,データ,2,0))</f>
        <v/>
      </c>
      <c r="F850" s="63" t="str">
        <f aca="false">IF(C848="","",VLOOKUP($A848,データ,2,0))</f>
        <v/>
      </c>
      <c r="G850" s="64" t="str">
        <f aca="false">IF(A848="","",IF(VLOOKUP(A848,データ,13,0)=0,"",VLOOKUP(VLOOKUP(A848,データ,13,0),品名,2)))</f>
        <v/>
      </c>
      <c r="H850" s="70" t="str">
        <f aca="false">IF(A848="",0,VLOOKUP(A848,データ,14,0))</f>
        <v/>
      </c>
      <c r="I850" s="70" t="str">
        <f aca="false">IF(A848="",0,VLOOKUP(A848,データ,15,0))</f>
        <v/>
      </c>
      <c r="J850" s="70" t="str">
        <f aca="false">H850*I850</f>
        <v/>
      </c>
      <c r="K850" s="48"/>
      <c r="L850" s="66"/>
    </row>
    <row r="851" customFormat="false" ht="13.5" hidden="false" customHeight="true" outlineLevel="0" collapsed="false">
      <c r="B851" s="67"/>
      <c r="C851" s="68"/>
      <c r="D851" s="69"/>
      <c r="E851" s="20" t="str">
        <f aca="false">IF(B849="","",VLOOKUP($A849,データ,2,0))</f>
        <v/>
      </c>
      <c r="F851" s="63" t="str">
        <f aca="false">IF(C849="","",VLOOKUP($A849,データ,2,0))</f>
        <v/>
      </c>
      <c r="G851" s="64" t="str">
        <f aca="false">IF(A848="","",IF(VLOOKUP(A848,データ,16,0)=0,"",VLOOKUP(VLOOKUP(A848,データ,16,0),品名,2)))</f>
        <v/>
      </c>
      <c r="H851" s="70" t="str">
        <f aca="false">IF(A848="",0,VLOOKUP(A848,データ,17,0))</f>
        <v/>
      </c>
      <c r="I851" s="70" t="str">
        <f aca="false">IF(A848="",0,VLOOKUP(A848,データ,18,0))</f>
        <v/>
      </c>
      <c r="J851" s="70" t="str">
        <f aca="false">H851*I851</f>
        <v/>
      </c>
      <c r="K851" s="48"/>
      <c r="L851" s="66"/>
    </row>
    <row r="852" customFormat="false" ht="13.5" hidden="false" customHeight="true" outlineLevel="0" collapsed="false">
      <c r="B852" s="67"/>
      <c r="C852" s="68"/>
      <c r="D852" s="69"/>
      <c r="E852" s="20" t="str">
        <f aca="false">IF(B850="","",VLOOKUP($A850,データ,2,0))</f>
        <v/>
      </c>
      <c r="F852" s="63" t="str">
        <f aca="false">IF(C850="","",VLOOKUP($A850,データ,2,0))</f>
        <v/>
      </c>
      <c r="G852" s="64" t="str">
        <f aca="false">IF(A848="","",IF(VLOOKUP(A848,データ,19,0)=0,"",VLOOKUP(VLOOKUP(A848,データ,19,0),品名,2)))</f>
        <v/>
      </c>
      <c r="H852" s="71" t="str">
        <f aca="false">IF(A848="",0,VLOOKUP(A848,データ,20,0))</f>
        <v/>
      </c>
      <c r="I852" s="72" t="str">
        <f aca="false">IF(A848="",0,VLOOKUP(A848,データ,21,0))</f>
        <v/>
      </c>
      <c r="J852" s="72" t="str">
        <f aca="false">H852*I852</f>
        <v/>
      </c>
      <c r="K852" s="48"/>
      <c r="L852" s="66"/>
    </row>
    <row r="853" customFormat="false" ht="13.5" hidden="false" customHeight="true" outlineLevel="0" collapsed="false">
      <c r="B853" s="67" t="str">
        <f aca="false">IF(I853&gt;=1,"k","")</f>
        <v>k</v>
      </c>
      <c r="C853" s="27"/>
      <c r="D853" s="73"/>
      <c r="E853" s="20" t="str">
        <f aca="false">IF(B851="","",VLOOKUP($A851,データ,2,0))</f>
        <v/>
      </c>
      <c r="F853" s="63" t="str">
        <f aca="false">IF(C851="","",VLOOKUP($A851,データ,2,0))</f>
        <v/>
      </c>
      <c r="G853" s="5" t="s">
        <v>38</v>
      </c>
      <c r="H853" s="5"/>
      <c r="I853" s="46" t="str">
        <f aca="false">SUM(I848:I852)</f>
        <v/>
      </c>
      <c r="J853" s="46" t="str">
        <f aca="false">SUM(J848:J852)</f>
        <v/>
      </c>
      <c r="K853" s="46" t="str">
        <f aca="false">IF(J853&lt;5000,J853,5000)</f>
        <v/>
      </c>
      <c r="L853" s="47" t="n">
        <f aca="false">+J853-K853</f>
        <v>0</v>
      </c>
    </row>
    <row r="854" customFormat="false" ht="13.5" hidden="false" customHeight="true" outlineLevel="0" collapsed="false">
      <c r="A854" s="1" t="str">
        <f aca="false">IF(B854&gt;=1,SMALL(順,B854),"")</f>
        <v/>
      </c>
      <c r="C854" s="77" t="s">
        <v>37</v>
      </c>
      <c r="D854" s="77"/>
      <c r="E854" s="77"/>
      <c r="F854" s="77"/>
      <c r="G854" s="77"/>
      <c r="H854" s="77"/>
      <c r="I854" s="77"/>
      <c r="J854" s="77"/>
      <c r="K854" s="75" t="n">
        <f aca="true">IF(K853&lt;1,"",SUMIF($B$8:INDIRECT("b"&amp;ROW()),"=k",$K$8:$K$707))</f>
        <v>0</v>
      </c>
      <c r="L854" s="76"/>
    </row>
    <row r="855" customFormat="false" ht="13.5" hidden="false" customHeight="true" outlineLevel="0" collapsed="false">
      <c r="A855" s="61" t="str">
        <f aca="false">IF(B855="","",SMALL(順,B855))</f>
        <v/>
      </c>
      <c r="B855" s="1" t="str">
        <f aca="false">IF(B848="","",IF(B848+1&gt;入力用!$W$8,"",B848+1))</f>
        <v/>
      </c>
      <c r="C855" s="23" t="str">
        <f aca="false">B855</f>
        <v/>
      </c>
      <c r="D855" s="62"/>
      <c r="E855" s="20" t="str">
        <f aca="false">IF($B855="","",VLOOKUP($A855,データ,5,0))</f>
        <v/>
      </c>
      <c r="F855" s="63" t="str">
        <f aca="false">IF($B855="","",VLOOKUP($A855,データ,6,0))</f>
        <v/>
      </c>
      <c r="G855" s="64" t="str">
        <f aca="false">IF(A855="","",IF(VLOOKUP(A855,データ,7,0)=0,"",VLOOKUP(VLOOKUP(A855,データ,7,0),品名,2)))</f>
        <v/>
      </c>
      <c r="H855" s="65" t="str">
        <f aca="false">IF(A855="",0,VLOOKUP(A855,データ,8,0))</f>
        <v/>
      </c>
      <c r="I855" s="65" t="str">
        <f aca="false">IF(A855="",0,VLOOKUP(A855,データ,9,0))</f>
        <v/>
      </c>
      <c r="J855" s="65" t="str">
        <f aca="false">H855*I855</f>
        <v/>
      </c>
      <c r="K855" s="48"/>
      <c r="L855" s="66"/>
    </row>
    <row r="856" customFormat="false" ht="13.5" hidden="false" customHeight="true" outlineLevel="0" collapsed="false">
      <c r="B856" s="67"/>
      <c r="C856" s="68"/>
      <c r="D856" s="69"/>
      <c r="E856" s="20" t="str">
        <f aca="false">IF(B854="","",VLOOKUP($A854,データ,2,0))</f>
        <v/>
      </c>
      <c r="F856" s="63" t="n">
        <f aca="false">IF(C854="","",VLOOKUP($A854,データ,2,0))</f>
        <v>1</v>
      </c>
      <c r="G856" s="64" t="str">
        <f aca="false">IF(A855="","",IF(VLOOKUP(A855,データ,10,0)=0,"",VLOOKUP(VLOOKUP(A855,データ,10,0),品名,2)))</f>
        <v/>
      </c>
      <c r="H856" s="70" t="str">
        <f aca="false">IF(A855="",0,VLOOKUP(A855,データ,11,0))</f>
        <v/>
      </c>
      <c r="I856" s="70" t="str">
        <f aca="false">IF(A855="",0,VLOOKUP(A855,データ,12,0))</f>
        <v/>
      </c>
      <c r="J856" s="70" t="str">
        <f aca="false">H856*I856</f>
        <v/>
      </c>
      <c r="K856" s="48"/>
      <c r="L856" s="66"/>
    </row>
    <row r="857" customFormat="false" ht="13.5" hidden="false" customHeight="true" outlineLevel="0" collapsed="false">
      <c r="B857" s="67"/>
      <c r="C857" s="68" t="str">
        <f aca="false">IF($B855="","",VLOOKUP($A855,データ,3,0))</f>
        <v/>
      </c>
      <c r="D857" s="69" t="str">
        <f aca="false">IF($B855="","",VLOOKUP($A855,データ,4,0))</f>
        <v/>
      </c>
      <c r="E857" s="20" t="str">
        <f aca="false">IF(B855="","",VLOOKUP($A855,データ,2,0))</f>
        <v/>
      </c>
      <c r="F857" s="63" t="str">
        <f aca="false">IF(C855="","",VLOOKUP($A855,データ,2,0))</f>
        <v/>
      </c>
      <c r="G857" s="64" t="str">
        <f aca="false">IF(A855="","",IF(VLOOKUP(A855,データ,13,0)=0,"",VLOOKUP(VLOOKUP(A855,データ,13,0),品名,2)))</f>
        <v/>
      </c>
      <c r="H857" s="70" t="str">
        <f aca="false">IF(A855="",0,VLOOKUP(A855,データ,14,0))</f>
        <v/>
      </c>
      <c r="I857" s="70" t="str">
        <f aca="false">IF(A855="",0,VLOOKUP(A855,データ,15,0))</f>
        <v/>
      </c>
      <c r="J857" s="70" t="str">
        <f aca="false">H857*I857</f>
        <v/>
      </c>
      <c r="K857" s="48"/>
      <c r="L857" s="66"/>
    </row>
    <row r="858" customFormat="false" ht="13.5" hidden="false" customHeight="true" outlineLevel="0" collapsed="false">
      <c r="B858" s="67"/>
      <c r="C858" s="68"/>
      <c r="D858" s="69"/>
      <c r="E858" s="20" t="str">
        <f aca="false">IF(B856="","",VLOOKUP($A856,データ,2,0))</f>
        <v/>
      </c>
      <c r="F858" s="63" t="str">
        <f aca="false">IF(C856="","",VLOOKUP($A856,データ,2,0))</f>
        <v/>
      </c>
      <c r="G858" s="64" t="str">
        <f aca="false">IF(A855="","",IF(VLOOKUP(A855,データ,16,0)=0,"",VLOOKUP(VLOOKUP(A855,データ,16,0),品名,2)))</f>
        <v/>
      </c>
      <c r="H858" s="70" t="str">
        <f aca="false">IF(A855="",0,VLOOKUP(A855,データ,17,0))</f>
        <v/>
      </c>
      <c r="I858" s="70" t="str">
        <f aca="false">IF(A855="",0,VLOOKUP(A855,データ,18,0))</f>
        <v/>
      </c>
      <c r="J858" s="70" t="str">
        <f aca="false">H858*I858</f>
        <v/>
      </c>
      <c r="K858" s="48"/>
      <c r="L858" s="66"/>
    </row>
    <row r="859" customFormat="false" ht="13.5" hidden="false" customHeight="true" outlineLevel="0" collapsed="false">
      <c r="B859" s="67"/>
      <c r="C859" s="68"/>
      <c r="D859" s="69"/>
      <c r="E859" s="20" t="str">
        <f aca="false">IF(B857="","",VLOOKUP($A857,データ,2,0))</f>
        <v/>
      </c>
      <c r="F859" s="63" t="str">
        <f aca="false">IF(C857="","",VLOOKUP($A857,データ,2,0))</f>
        <v/>
      </c>
      <c r="G859" s="64" t="str">
        <f aca="false">IF(A855="","",IF(VLOOKUP(A855,データ,19,0)=0,"",VLOOKUP(VLOOKUP(A855,データ,19,0),品名,2)))</f>
        <v/>
      </c>
      <c r="H859" s="71" t="str">
        <f aca="false">IF(A855="",0,VLOOKUP(A855,データ,20,0))</f>
        <v/>
      </c>
      <c r="I859" s="72" t="str">
        <f aca="false">IF(A855="",0,VLOOKUP(A855,データ,21,0))</f>
        <v/>
      </c>
      <c r="J859" s="72" t="str">
        <f aca="false">H859*I859</f>
        <v/>
      </c>
      <c r="K859" s="48"/>
      <c r="L859" s="66"/>
    </row>
    <row r="860" customFormat="false" ht="13.5" hidden="false" customHeight="true" outlineLevel="0" collapsed="false">
      <c r="B860" s="67" t="str">
        <f aca="false">IF(I860&gt;=1,"k","")</f>
        <v>k</v>
      </c>
      <c r="C860" s="27"/>
      <c r="D860" s="73"/>
      <c r="E860" s="20" t="str">
        <f aca="false">IF(B858="","",VLOOKUP($A858,データ,2,0))</f>
        <v/>
      </c>
      <c r="F860" s="63" t="str">
        <f aca="false">IF(C858="","",VLOOKUP($A858,データ,2,0))</f>
        <v/>
      </c>
      <c r="G860" s="5" t="s">
        <v>38</v>
      </c>
      <c r="H860" s="5"/>
      <c r="I860" s="46" t="str">
        <f aca="false">SUM(I855:I859)</f>
        <v/>
      </c>
      <c r="J860" s="46" t="str">
        <f aca="false">SUM(J855:J859)</f>
        <v/>
      </c>
      <c r="K860" s="46" t="str">
        <f aca="false">IF(J860&lt;5000,J860,5000)</f>
        <v/>
      </c>
      <c r="L860" s="47" t="n">
        <f aca="false">+J860-K860</f>
        <v>0</v>
      </c>
    </row>
    <row r="861" customFormat="false" ht="13.5" hidden="false" customHeight="true" outlineLevel="0" collapsed="false">
      <c r="A861" s="1" t="str">
        <f aca="false">IF(B861&gt;=1,SMALL(順,B861),"")</f>
        <v/>
      </c>
      <c r="C861" s="77" t="s">
        <v>37</v>
      </c>
      <c r="D861" s="77"/>
      <c r="E861" s="77"/>
      <c r="F861" s="77"/>
      <c r="G861" s="77"/>
      <c r="H861" s="77"/>
      <c r="I861" s="77"/>
      <c r="J861" s="77"/>
      <c r="K861" s="75" t="n">
        <f aca="true">IF(K860&lt;1,"",SUMIF($B$8:INDIRECT("b"&amp;ROW()),"=k",$K$8:$K$707))</f>
        <v>0</v>
      </c>
      <c r="L861" s="76"/>
    </row>
    <row r="862" customFormat="false" ht="13.5" hidden="false" customHeight="true" outlineLevel="0" collapsed="false">
      <c r="A862" s="61" t="str">
        <f aca="false">IF(B862="","",SMALL(順,B862))</f>
        <v/>
      </c>
      <c r="B862" s="1" t="str">
        <f aca="false">IF(B855="","",IF(B855+1&gt;入力用!$W$8,"",B855+1))</f>
        <v/>
      </c>
      <c r="C862" s="23" t="str">
        <f aca="false">B862</f>
        <v/>
      </c>
      <c r="D862" s="62"/>
      <c r="E862" s="20" t="str">
        <f aca="false">IF($B862="","",VLOOKUP($A862,データ,5,0))</f>
        <v/>
      </c>
      <c r="F862" s="63" t="str">
        <f aca="false">IF($B862="","",VLOOKUP($A862,データ,6,0))</f>
        <v/>
      </c>
      <c r="G862" s="64" t="str">
        <f aca="false">IF(A862="","",IF(VLOOKUP(A862,データ,7,0)=0,"",VLOOKUP(VLOOKUP(A862,データ,7,0),品名,2)))</f>
        <v/>
      </c>
      <c r="H862" s="65" t="str">
        <f aca="false">IF(A862="",0,VLOOKUP(A862,データ,8,0))</f>
        <v/>
      </c>
      <c r="I862" s="65" t="str">
        <f aca="false">IF(A862="",0,VLOOKUP(A862,データ,9,0))</f>
        <v/>
      </c>
      <c r="J862" s="65" t="str">
        <f aca="false">H862*I862</f>
        <v/>
      </c>
      <c r="K862" s="48"/>
      <c r="L862" s="66"/>
    </row>
    <row r="863" customFormat="false" ht="13.5" hidden="false" customHeight="true" outlineLevel="0" collapsed="false">
      <c r="B863" s="67"/>
      <c r="C863" s="68"/>
      <c r="D863" s="69"/>
      <c r="E863" s="20" t="str">
        <f aca="false">IF(B861="","",VLOOKUP($A861,データ,2,0))</f>
        <v/>
      </c>
      <c r="F863" s="63" t="n">
        <f aca="false">IF(C861="","",VLOOKUP($A861,データ,2,0))</f>
        <v>1</v>
      </c>
      <c r="G863" s="64" t="str">
        <f aca="false">IF(A862="","",IF(VLOOKUP(A862,データ,10,0)=0,"",VLOOKUP(VLOOKUP(A862,データ,10,0),品名,2)))</f>
        <v/>
      </c>
      <c r="H863" s="70" t="str">
        <f aca="false">IF(A862="",0,VLOOKUP(A862,データ,11,0))</f>
        <v/>
      </c>
      <c r="I863" s="70" t="str">
        <f aca="false">IF(A862="",0,VLOOKUP(A862,データ,12,0))</f>
        <v/>
      </c>
      <c r="J863" s="70" t="str">
        <f aca="false">H863*I863</f>
        <v/>
      </c>
      <c r="K863" s="48"/>
      <c r="L863" s="66"/>
    </row>
    <row r="864" customFormat="false" ht="13.5" hidden="false" customHeight="true" outlineLevel="0" collapsed="false">
      <c r="B864" s="67"/>
      <c r="C864" s="68" t="str">
        <f aca="false">IF($B862="","",VLOOKUP($A862,データ,3,0))</f>
        <v/>
      </c>
      <c r="D864" s="69" t="str">
        <f aca="false">IF($B862="","",VLOOKUP($A862,データ,4,0))</f>
        <v/>
      </c>
      <c r="E864" s="20" t="str">
        <f aca="false">IF(B862="","",VLOOKUP($A862,データ,2,0))</f>
        <v/>
      </c>
      <c r="F864" s="63" t="str">
        <f aca="false">IF(C862="","",VLOOKUP($A862,データ,2,0))</f>
        <v/>
      </c>
      <c r="G864" s="64" t="str">
        <f aca="false">IF(A862="","",IF(VLOOKUP(A862,データ,13,0)=0,"",VLOOKUP(VLOOKUP(A862,データ,13,0),品名,2)))</f>
        <v/>
      </c>
      <c r="H864" s="70" t="str">
        <f aca="false">IF(A862="",0,VLOOKUP(A862,データ,14,0))</f>
        <v/>
      </c>
      <c r="I864" s="70" t="str">
        <f aca="false">IF(A862="",0,VLOOKUP(A862,データ,15,0))</f>
        <v/>
      </c>
      <c r="J864" s="70" t="str">
        <f aca="false">H864*I864</f>
        <v/>
      </c>
      <c r="K864" s="48"/>
      <c r="L864" s="66"/>
    </row>
    <row r="865" customFormat="false" ht="13.5" hidden="false" customHeight="true" outlineLevel="0" collapsed="false">
      <c r="B865" s="67"/>
      <c r="C865" s="68"/>
      <c r="D865" s="69"/>
      <c r="E865" s="20" t="str">
        <f aca="false">IF(B863="","",VLOOKUP($A863,データ,2,0))</f>
        <v/>
      </c>
      <c r="F865" s="63" t="str">
        <f aca="false">IF(C863="","",VLOOKUP($A863,データ,2,0))</f>
        <v/>
      </c>
      <c r="G865" s="64" t="str">
        <f aca="false">IF(A862="","",IF(VLOOKUP(A862,データ,16,0)=0,"",VLOOKUP(VLOOKUP(A862,データ,16,0),品名,2)))</f>
        <v/>
      </c>
      <c r="H865" s="70" t="str">
        <f aca="false">IF(A862="",0,VLOOKUP(A862,データ,17,0))</f>
        <v/>
      </c>
      <c r="I865" s="70" t="str">
        <f aca="false">IF(A862="",0,VLOOKUP(A862,データ,18,0))</f>
        <v/>
      </c>
      <c r="J865" s="70" t="str">
        <f aca="false">H865*I865</f>
        <v/>
      </c>
      <c r="K865" s="48"/>
      <c r="L865" s="66"/>
    </row>
    <row r="866" customFormat="false" ht="13.5" hidden="false" customHeight="true" outlineLevel="0" collapsed="false">
      <c r="B866" s="67"/>
      <c r="C866" s="68"/>
      <c r="D866" s="69"/>
      <c r="E866" s="20" t="str">
        <f aca="false">IF(B864="","",VLOOKUP($A864,データ,2,0))</f>
        <v/>
      </c>
      <c r="F866" s="63" t="str">
        <f aca="false">IF(C864="","",VLOOKUP($A864,データ,2,0))</f>
        <v/>
      </c>
      <c r="G866" s="64" t="str">
        <f aca="false">IF(A862="","",IF(VLOOKUP(A862,データ,19,0)=0,"",VLOOKUP(VLOOKUP(A862,データ,19,0),品名,2)))</f>
        <v/>
      </c>
      <c r="H866" s="71" t="str">
        <f aca="false">IF(A862="",0,VLOOKUP(A862,データ,20,0))</f>
        <v/>
      </c>
      <c r="I866" s="72" t="str">
        <f aca="false">IF(A862="",0,VLOOKUP(A862,データ,21,0))</f>
        <v/>
      </c>
      <c r="J866" s="72" t="str">
        <f aca="false">H866*I866</f>
        <v/>
      </c>
      <c r="K866" s="48"/>
      <c r="L866" s="66"/>
    </row>
    <row r="867" customFormat="false" ht="13.5" hidden="false" customHeight="true" outlineLevel="0" collapsed="false">
      <c r="B867" s="67" t="str">
        <f aca="false">IF(I867&gt;=1,"k","")</f>
        <v>k</v>
      </c>
      <c r="C867" s="27"/>
      <c r="D867" s="73"/>
      <c r="E867" s="20" t="str">
        <f aca="false">IF(B865="","",VLOOKUP($A865,データ,2,0))</f>
        <v/>
      </c>
      <c r="F867" s="63" t="str">
        <f aca="false">IF(C865="","",VLOOKUP($A865,データ,2,0))</f>
        <v/>
      </c>
      <c r="G867" s="5" t="s">
        <v>38</v>
      </c>
      <c r="H867" s="5"/>
      <c r="I867" s="46" t="str">
        <f aca="false">SUM(I862:I866)</f>
        <v/>
      </c>
      <c r="J867" s="46" t="str">
        <f aca="false">SUM(J862:J866)</f>
        <v/>
      </c>
      <c r="K867" s="46" t="str">
        <f aca="false">IF(J867&lt;5000,J867,5000)</f>
        <v/>
      </c>
      <c r="L867" s="47" t="n">
        <f aca="false">+J867-K867</f>
        <v>0</v>
      </c>
    </row>
    <row r="868" customFormat="false" ht="13.5" hidden="false" customHeight="true" outlineLevel="0" collapsed="false">
      <c r="A868" s="1" t="str">
        <f aca="false">IF(B868&gt;=1,SMALL(順,B868),"")</f>
        <v/>
      </c>
      <c r="C868" s="77" t="s">
        <v>37</v>
      </c>
      <c r="D868" s="77"/>
      <c r="E868" s="77"/>
      <c r="F868" s="77"/>
      <c r="G868" s="77"/>
      <c r="H868" s="77"/>
      <c r="I868" s="77"/>
      <c r="J868" s="77"/>
      <c r="K868" s="75" t="n">
        <f aca="true">IF(K867&lt;1,"",SUMIF($B$8:INDIRECT("b"&amp;ROW()),"=k",$K$8:$K$707))</f>
        <v>0</v>
      </c>
      <c r="L868" s="76"/>
    </row>
    <row r="869" customFormat="false" ht="13.5" hidden="false" customHeight="true" outlineLevel="0" collapsed="false">
      <c r="A869" s="61" t="str">
        <f aca="false">IF(B869="","",SMALL(順,B869))</f>
        <v/>
      </c>
      <c r="B869" s="1" t="str">
        <f aca="false">IF(B862="","",IF(B862+1&gt;入力用!$W$8,"",B862+1))</f>
        <v/>
      </c>
      <c r="C869" s="23" t="str">
        <f aca="false">B869</f>
        <v/>
      </c>
      <c r="D869" s="62"/>
      <c r="E869" s="20" t="str">
        <f aca="false">IF($B869="","",VLOOKUP($A869,データ,5,0))</f>
        <v/>
      </c>
      <c r="F869" s="63" t="str">
        <f aca="false">IF($B869="","",VLOOKUP($A869,データ,6,0))</f>
        <v/>
      </c>
      <c r="G869" s="64" t="str">
        <f aca="false">IF(A869="","",IF(VLOOKUP(A869,データ,7,0)=0,"",VLOOKUP(VLOOKUP(A869,データ,7,0),品名,2)))</f>
        <v/>
      </c>
      <c r="H869" s="65" t="str">
        <f aca="false">IF(A869="",0,VLOOKUP(A869,データ,8,0))</f>
        <v/>
      </c>
      <c r="I869" s="65" t="str">
        <f aca="false">IF(A869="",0,VLOOKUP(A869,データ,9,0))</f>
        <v/>
      </c>
      <c r="J869" s="65" t="str">
        <f aca="false">H869*I869</f>
        <v/>
      </c>
      <c r="K869" s="48"/>
      <c r="L869" s="66"/>
    </row>
    <row r="870" customFormat="false" ht="13.5" hidden="false" customHeight="true" outlineLevel="0" collapsed="false">
      <c r="B870" s="67"/>
      <c r="C870" s="68"/>
      <c r="D870" s="69"/>
      <c r="E870" s="20" t="str">
        <f aca="false">IF(B868="","",VLOOKUP($A868,データ,2,0))</f>
        <v/>
      </c>
      <c r="F870" s="63" t="n">
        <f aca="false">IF(C868="","",VLOOKUP($A868,データ,2,0))</f>
        <v>1</v>
      </c>
      <c r="G870" s="64" t="str">
        <f aca="false">IF(A869="","",IF(VLOOKUP(A869,データ,10,0)=0,"",VLOOKUP(VLOOKUP(A869,データ,10,0),品名,2)))</f>
        <v/>
      </c>
      <c r="H870" s="70" t="str">
        <f aca="false">IF(A869="",0,VLOOKUP(A869,データ,11,0))</f>
        <v/>
      </c>
      <c r="I870" s="70" t="str">
        <f aca="false">IF(A869="",0,VLOOKUP(A869,データ,12,0))</f>
        <v/>
      </c>
      <c r="J870" s="70" t="str">
        <f aca="false">H870*I870</f>
        <v/>
      </c>
      <c r="K870" s="48"/>
      <c r="L870" s="66"/>
    </row>
    <row r="871" customFormat="false" ht="13.5" hidden="false" customHeight="true" outlineLevel="0" collapsed="false">
      <c r="B871" s="67"/>
      <c r="C871" s="68" t="str">
        <f aca="false">IF($B869="","",VLOOKUP($A869,データ,3,0))</f>
        <v/>
      </c>
      <c r="D871" s="69" t="str">
        <f aca="false">IF($B869="","",VLOOKUP($A869,データ,4,0))</f>
        <v/>
      </c>
      <c r="E871" s="20" t="str">
        <f aca="false">IF(B869="","",VLOOKUP($A869,データ,2,0))</f>
        <v/>
      </c>
      <c r="F871" s="63" t="str">
        <f aca="false">IF(C869="","",VLOOKUP($A869,データ,2,0))</f>
        <v/>
      </c>
      <c r="G871" s="64" t="str">
        <f aca="false">IF(A869="","",IF(VLOOKUP(A869,データ,13,0)=0,"",VLOOKUP(VLOOKUP(A869,データ,13,0),品名,2)))</f>
        <v/>
      </c>
      <c r="H871" s="70" t="str">
        <f aca="false">IF(A869="",0,VLOOKUP(A869,データ,14,0))</f>
        <v/>
      </c>
      <c r="I871" s="70" t="str">
        <f aca="false">IF(A869="",0,VLOOKUP(A869,データ,15,0))</f>
        <v/>
      </c>
      <c r="J871" s="70" t="str">
        <f aca="false">H871*I871</f>
        <v/>
      </c>
      <c r="K871" s="48"/>
      <c r="L871" s="66"/>
    </row>
    <row r="872" customFormat="false" ht="13.5" hidden="false" customHeight="true" outlineLevel="0" collapsed="false">
      <c r="B872" s="67"/>
      <c r="C872" s="68"/>
      <c r="D872" s="69"/>
      <c r="E872" s="20" t="str">
        <f aca="false">IF(B870="","",VLOOKUP($A870,データ,2,0))</f>
        <v/>
      </c>
      <c r="F872" s="63" t="str">
        <f aca="false">IF(C870="","",VLOOKUP($A870,データ,2,0))</f>
        <v/>
      </c>
      <c r="G872" s="64" t="str">
        <f aca="false">IF(A869="","",IF(VLOOKUP(A869,データ,16,0)=0,"",VLOOKUP(VLOOKUP(A869,データ,16,0),品名,2)))</f>
        <v/>
      </c>
      <c r="H872" s="70" t="str">
        <f aca="false">IF(A869="",0,VLOOKUP(A869,データ,17,0))</f>
        <v/>
      </c>
      <c r="I872" s="70" t="str">
        <f aca="false">IF(A869="",0,VLOOKUP(A869,データ,18,0))</f>
        <v/>
      </c>
      <c r="J872" s="70" t="str">
        <f aca="false">H872*I872</f>
        <v/>
      </c>
      <c r="K872" s="48"/>
      <c r="L872" s="66"/>
    </row>
    <row r="873" customFormat="false" ht="13.5" hidden="false" customHeight="true" outlineLevel="0" collapsed="false">
      <c r="B873" s="67"/>
      <c r="C873" s="68"/>
      <c r="D873" s="69"/>
      <c r="E873" s="20" t="str">
        <f aca="false">IF(B871="","",VLOOKUP($A871,データ,2,0))</f>
        <v/>
      </c>
      <c r="F873" s="63" t="str">
        <f aca="false">IF(C871="","",VLOOKUP($A871,データ,2,0))</f>
        <v/>
      </c>
      <c r="G873" s="64" t="str">
        <f aca="false">IF(A869="","",IF(VLOOKUP(A869,データ,19,0)=0,"",VLOOKUP(VLOOKUP(A869,データ,19,0),品名,2)))</f>
        <v/>
      </c>
      <c r="H873" s="71" t="str">
        <f aca="false">IF(A869="",0,VLOOKUP(A869,データ,20,0))</f>
        <v/>
      </c>
      <c r="I873" s="72" t="str">
        <f aca="false">IF(A869="",0,VLOOKUP(A869,データ,21,0))</f>
        <v/>
      </c>
      <c r="J873" s="72" t="str">
        <f aca="false">H873*I873</f>
        <v/>
      </c>
      <c r="K873" s="48"/>
      <c r="L873" s="66"/>
    </row>
    <row r="874" customFormat="false" ht="13.5" hidden="false" customHeight="true" outlineLevel="0" collapsed="false">
      <c r="B874" s="67" t="str">
        <f aca="false">IF(I874&gt;=1,"k","")</f>
        <v>k</v>
      </c>
      <c r="C874" s="27"/>
      <c r="D874" s="73"/>
      <c r="E874" s="20" t="str">
        <f aca="false">IF(B872="","",VLOOKUP($A872,データ,2,0))</f>
        <v/>
      </c>
      <c r="F874" s="63" t="str">
        <f aca="false">IF(C872="","",VLOOKUP($A872,データ,2,0))</f>
        <v/>
      </c>
      <c r="G874" s="5" t="s">
        <v>38</v>
      </c>
      <c r="H874" s="5"/>
      <c r="I874" s="46" t="str">
        <f aca="false">SUM(I869:I873)</f>
        <v/>
      </c>
      <c r="J874" s="46" t="str">
        <f aca="false">SUM(J869:J873)</f>
        <v/>
      </c>
      <c r="K874" s="46" t="str">
        <f aca="false">IF(J874&lt;5000,J874,5000)</f>
        <v/>
      </c>
      <c r="L874" s="47" t="n">
        <f aca="false">+J874-K874</f>
        <v>0</v>
      </c>
    </row>
    <row r="875" customFormat="false" ht="13.5" hidden="false" customHeight="true" outlineLevel="0" collapsed="false">
      <c r="A875" s="1" t="str">
        <f aca="false">IF(B875&gt;=1,SMALL(順,B875),"")</f>
        <v/>
      </c>
      <c r="C875" s="77" t="s">
        <v>37</v>
      </c>
      <c r="D875" s="77"/>
      <c r="E875" s="77"/>
      <c r="F875" s="77"/>
      <c r="G875" s="77"/>
      <c r="H875" s="77"/>
      <c r="I875" s="77"/>
      <c r="J875" s="77"/>
      <c r="K875" s="75" t="n">
        <f aca="true">IF(K874&lt;1,"",SUMIF($B$8:INDIRECT("b"&amp;ROW()),"=k",$K$8:$K$707))</f>
        <v>0</v>
      </c>
      <c r="L875" s="76"/>
    </row>
    <row r="876" customFormat="false" ht="13.5" hidden="false" customHeight="true" outlineLevel="0" collapsed="false">
      <c r="A876" s="61" t="str">
        <f aca="false">IF(B876="","",SMALL(順,B876))</f>
        <v/>
      </c>
      <c r="B876" s="1" t="str">
        <f aca="false">IF(B869="","",IF(B869+1&gt;入力用!$W$8,"",B869+1))</f>
        <v/>
      </c>
      <c r="C876" s="23" t="str">
        <f aca="false">B876</f>
        <v/>
      </c>
      <c r="D876" s="62"/>
      <c r="E876" s="20" t="str">
        <f aca="false">IF($B876="","",VLOOKUP($A876,データ,5,0))</f>
        <v/>
      </c>
      <c r="F876" s="63" t="str">
        <f aca="false">IF($B876="","",VLOOKUP($A876,データ,6,0))</f>
        <v/>
      </c>
      <c r="G876" s="64" t="str">
        <f aca="false">IF(A876="","",IF(VLOOKUP(A876,データ,7,0)=0,"",VLOOKUP(VLOOKUP(A876,データ,7,0),品名,2)))</f>
        <v/>
      </c>
      <c r="H876" s="65" t="str">
        <f aca="false">IF(A876="",0,VLOOKUP(A876,データ,8,0))</f>
        <v/>
      </c>
      <c r="I876" s="65" t="str">
        <f aca="false">IF(A876="",0,VLOOKUP(A876,データ,9,0))</f>
        <v/>
      </c>
      <c r="J876" s="65" t="str">
        <f aca="false">H876*I876</f>
        <v/>
      </c>
      <c r="K876" s="48"/>
      <c r="L876" s="66"/>
    </row>
    <row r="877" customFormat="false" ht="13.5" hidden="false" customHeight="true" outlineLevel="0" collapsed="false">
      <c r="B877" s="67"/>
      <c r="C877" s="68"/>
      <c r="D877" s="69"/>
      <c r="E877" s="20" t="str">
        <f aca="false">IF(B875="","",VLOOKUP($A875,データ,2,0))</f>
        <v/>
      </c>
      <c r="F877" s="63" t="n">
        <f aca="false">IF(C875="","",VLOOKUP($A875,データ,2,0))</f>
        <v>1</v>
      </c>
      <c r="G877" s="64" t="str">
        <f aca="false">IF(A876="","",IF(VLOOKUP(A876,データ,10,0)=0,"",VLOOKUP(VLOOKUP(A876,データ,10,0),品名,2)))</f>
        <v/>
      </c>
      <c r="H877" s="70" t="str">
        <f aca="false">IF(A876="",0,VLOOKUP(A876,データ,11,0))</f>
        <v/>
      </c>
      <c r="I877" s="70" t="str">
        <f aca="false">IF(A876="",0,VLOOKUP(A876,データ,12,0))</f>
        <v/>
      </c>
      <c r="J877" s="70" t="str">
        <f aca="false">H877*I877</f>
        <v/>
      </c>
      <c r="K877" s="48"/>
      <c r="L877" s="66"/>
    </row>
    <row r="878" customFormat="false" ht="13.5" hidden="false" customHeight="true" outlineLevel="0" collapsed="false">
      <c r="B878" s="67"/>
      <c r="C878" s="68" t="str">
        <f aca="false">IF($B876="","",VLOOKUP($A876,データ,3,0))</f>
        <v/>
      </c>
      <c r="D878" s="69" t="str">
        <f aca="false">IF($B876="","",VLOOKUP($A876,データ,4,0))</f>
        <v/>
      </c>
      <c r="E878" s="20" t="str">
        <f aca="false">IF(B876="","",VLOOKUP($A876,データ,2,0))</f>
        <v/>
      </c>
      <c r="F878" s="63" t="str">
        <f aca="false">IF(C876="","",VLOOKUP($A876,データ,2,0))</f>
        <v/>
      </c>
      <c r="G878" s="64" t="str">
        <f aca="false">IF(A876="","",IF(VLOOKUP(A876,データ,13,0)=0,"",VLOOKUP(VLOOKUP(A876,データ,13,0),品名,2)))</f>
        <v/>
      </c>
      <c r="H878" s="70" t="str">
        <f aca="false">IF(A876="",0,VLOOKUP(A876,データ,14,0))</f>
        <v/>
      </c>
      <c r="I878" s="70" t="str">
        <f aca="false">IF(A876="",0,VLOOKUP(A876,データ,15,0))</f>
        <v/>
      </c>
      <c r="J878" s="70" t="str">
        <f aca="false">H878*I878</f>
        <v/>
      </c>
      <c r="K878" s="48"/>
      <c r="L878" s="66"/>
    </row>
    <row r="879" customFormat="false" ht="13.5" hidden="false" customHeight="true" outlineLevel="0" collapsed="false">
      <c r="B879" s="67"/>
      <c r="C879" s="68"/>
      <c r="D879" s="69"/>
      <c r="E879" s="20" t="str">
        <f aca="false">IF(B877="","",VLOOKUP($A877,データ,2,0))</f>
        <v/>
      </c>
      <c r="F879" s="63" t="str">
        <f aca="false">IF(C877="","",VLOOKUP($A877,データ,2,0))</f>
        <v/>
      </c>
      <c r="G879" s="64" t="str">
        <f aca="false">IF(A876="","",IF(VLOOKUP(A876,データ,16,0)=0,"",VLOOKUP(VLOOKUP(A876,データ,16,0),品名,2)))</f>
        <v/>
      </c>
      <c r="H879" s="70" t="str">
        <f aca="false">IF(A876="",0,VLOOKUP(A876,データ,17,0))</f>
        <v/>
      </c>
      <c r="I879" s="70" t="str">
        <f aca="false">IF(A876="",0,VLOOKUP(A876,データ,18,0))</f>
        <v/>
      </c>
      <c r="J879" s="70" t="str">
        <f aca="false">H879*I879</f>
        <v/>
      </c>
      <c r="K879" s="48"/>
      <c r="L879" s="66"/>
    </row>
    <row r="880" customFormat="false" ht="13.5" hidden="false" customHeight="true" outlineLevel="0" collapsed="false">
      <c r="B880" s="67"/>
      <c r="C880" s="68"/>
      <c r="D880" s="69"/>
      <c r="E880" s="20" t="str">
        <f aca="false">IF(B878="","",VLOOKUP($A878,データ,2,0))</f>
        <v/>
      </c>
      <c r="F880" s="63" t="str">
        <f aca="false">IF(C878="","",VLOOKUP($A878,データ,2,0))</f>
        <v/>
      </c>
      <c r="G880" s="64" t="str">
        <f aca="false">IF(A876="","",IF(VLOOKUP(A876,データ,19,0)=0,"",VLOOKUP(VLOOKUP(A876,データ,19,0),品名,2)))</f>
        <v/>
      </c>
      <c r="H880" s="71" t="str">
        <f aca="false">IF(A876="",0,VLOOKUP(A876,データ,20,0))</f>
        <v/>
      </c>
      <c r="I880" s="72" t="str">
        <f aca="false">IF(A876="",0,VLOOKUP(A876,データ,21,0))</f>
        <v/>
      </c>
      <c r="J880" s="72" t="str">
        <f aca="false">H880*I880</f>
        <v/>
      </c>
      <c r="K880" s="48"/>
      <c r="L880" s="66"/>
    </row>
    <row r="881" customFormat="false" ht="13.5" hidden="false" customHeight="true" outlineLevel="0" collapsed="false">
      <c r="B881" s="67" t="str">
        <f aca="false">IF(I881&gt;=1,"k","")</f>
        <v>k</v>
      </c>
      <c r="C881" s="27"/>
      <c r="D881" s="73"/>
      <c r="E881" s="20" t="str">
        <f aca="false">IF(B879="","",VLOOKUP($A879,データ,2,0))</f>
        <v/>
      </c>
      <c r="F881" s="63" t="str">
        <f aca="false">IF(C879="","",VLOOKUP($A879,データ,2,0))</f>
        <v/>
      </c>
      <c r="G881" s="5" t="s">
        <v>38</v>
      </c>
      <c r="H881" s="5"/>
      <c r="I881" s="46" t="str">
        <f aca="false">SUM(I876:I880)</f>
        <v/>
      </c>
      <c r="J881" s="46" t="str">
        <f aca="false">SUM(J876:J880)</f>
        <v/>
      </c>
      <c r="K881" s="46" t="str">
        <f aca="false">IF(J881&lt;5000,J881,5000)</f>
        <v/>
      </c>
      <c r="L881" s="47" t="n">
        <f aca="false">+J881-K881</f>
        <v>0</v>
      </c>
    </row>
    <row r="882" customFormat="false" ht="13.5" hidden="false" customHeight="true" outlineLevel="0" collapsed="false">
      <c r="A882" s="1" t="str">
        <f aca="false">IF(B882&gt;=1,SMALL(順,B882),"")</f>
        <v/>
      </c>
      <c r="C882" s="77" t="s">
        <v>37</v>
      </c>
      <c r="D882" s="77"/>
      <c r="E882" s="77"/>
      <c r="F882" s="77"/>
      <c r="G882" s="77"/>
      <c r="H882" s="77"/>
      <c r="I882" s="77"/>
      <c r="J882" s="77"/>
      <c r="K882" s="75" t="n">
        <f aca="true">IF(K881&lt;1,"",SUMIF($B$8:INDIRECT("b"&amp;ROW()),"=k",$K$8:$K$707))</f>
        <v>0</v>
      </c>
      <c r="L882" s="76"/>
    </row>
    <row r="883" customFormat="false" ht="13.5" hidden="false" customHeight="true" outlineLevel="0" collapsed="false">
      <c r="A883" s="61" t="str">
        <f aca="false">IF(B883="","",SMALL(順,B883))</f>
        <v/>
      </c>
      <c r="B883" s="1" t="str">
        <f aca="false">IF(B876="","",IF(B876+1&gt;入力用!$W$8,"",B876+1))</f>
        <v/>
      </c>
      <c r="C883" s="23" t="str">
        <f aca="false">B883</f>
        <v/>
      </c>
      <c r="D883" s="62"/>
      <c r="E883" s="20" t="str">
        <f aca="false">IF($B883="","",VLOOKUP($A883,データ,5,0))</f>
        <v/>
      </c>
      <c r="F883" s="63" t="str">
        <f aca="false">IF($B883="","",VLOOKUP($A883,データ,6,0))</f>
        <v/>
      </c>
      <c r="G883" s="64" t="str">
        <f aca="false">IF(A883="","",IF(VLOOKUP(A883,データ,7,0)=0,"",VLOOKUP(VLOOKUP(A883,データ,7,0),品名,2)))</f>
        <v/>
      </c>
      <c r="H883" s="65" t="str">
        <f aca="false">IF(A883="",0,VLOOKUP(A883,データ,8,0))</f>
        <v/>
      </c>
      <c r="I883" s="65" t="str">
        <f aca="false">IF(A883="",0,VLOOKUP(A883,データ,9,0))</f>
        <v/>
      </c>
      <c r="J883" s="65" t="str">
        <f aca="false">H883*I883</f>
        <v/>
      </c>
      <c r="K883" s="48"/>
      <c r="L883" s="66"/>
    </row>
    <row r="884" customFormat="false" ht="13.5" hidden="false" customHeight="true" outlineLevel="0" collapsed="false">
      <c r="B884" s="67"/>
      <c r="C884" s="68"/>
      <c r="D884" s="69"/>
      <c r="E884" s="20" t="str">
        <f aca="false">IF(B882="","",VLOOKUP($A882,データ,2,0))</f>
        <v/>
      </c>
      <c r="F884" s="63" t="n">
        <f aca="false">IF(C882="","",VLOOKUP($A882,データ,2,0))</f>
        <v>1</v>
      </c>
      <c r="G884" s="64" t="str">
        <f aca="false">IF(A883="","",IF(VLOOKUP(A883,データ,10,0)=0,"",VLOOKUP(VLOOKUP(A883,データ,10,0),品名,2)))</f>
        <v/>
      </c>
      <c r="H884" s="70" t="str">
        <f aca="false">IF(A883="",0,VLOOKUP(A883,データ,11,0))</f>
        <v/>
      </c>
      <c r="I884" s="70" t="str">
        <f aca="false">IF(A883="",0,VLOOKUP(A883,データ,12,0))</f>
        <v/>
      </c>
      <c r="J884" s="70" t="str">
        <f aca="false">H884*I884</f>
        <v/>
      </c>
      <c r="K884" s="48"/>
      <c r="L884" s="66"/>
    </row>
    <row r="885" customFormat="false" ht="13.5" hidden="false" customHeight="true" outlineLevel="0" collapsed="false">
      <c r="B885" s="67"/>
      <c r="C885" s="68" t="str">
        <f aca="false">IF($B883="","",VLOOKUP($A883,データ,3,0))</f>
        <v/>
      </c>
      <c r="D885" s="69" t="str">
        <f aca="false">IF($B883="","",VLOOKUP($A883,データ,4,0))</f>
        <v/>
      </c>
      <c r="E885" s="20" t="str">
        <f aca="false">IF(B883="","",VLOOKUP($A883,データ,2,0))</f>
        <v/>
      </c>
      <c r="F885" s="63" t="str">
        <f aca="false">IF(C883="","",VLOOKUP($A883,データ,2,0))</f>
        <v/>
      </c>
      <c r="G885" s="64" t="str">
        <f aca="false">IF(A883="","",IF(VLOOKUP(A883,データ,13,0)=0,"",VLOOKUP(VLOOKUP(A883,データ,13,0),品名,2)))</f>
        <v/>
      </c>
      <c r="H885" s="70" t="str">
        <f aca="false">IF(A883="",0,VLOOKUP(A883,データ,14,0))</f>
        <v/>
      </c>
      <c r="I885" s="70" t="str">
        <f aca="false">IF(A883="",0,VLOOKUP(A883,データ,15,0))</f>
        <v/>
      </c>
      <c r="J885" s="70" t="str">
        <f aca="false">H885*I885</f>
        <v/>
      </c>
      <c r="K885" s="48"/>
      <c r="L885" s="66"/>
    </row>
    <row r="886" customFormat="false" ht="13.5" hidden="false" customHeight="true" outlineLevel="0" collapsed="false">
      <c r="B886" s="67"/>
      <c r="C886" s="68"/>
      <c r="D886" s="69"/>
      <c r="E886" s="20" t="str">
        <f aca="false">IF(B884="","",VLOOKUP($A884,データ,2,0))</f>
        <v/>
      </c>
      <c r="F886" s="63" t="str">
        <f aca="false">IF(C884="","",VLOOKUP($A884,データ,2,0))</f>
        <v/>
      </c>
      <c r="G886" s="64" t="str">
        <f aca="false">IF(A883="","",IF(VLOOKUP(A883,データ,16,0)=0,"",VLOOKUP(VLOOKUP(A883,データ,16,0),品名,2)))</f>
        <v/>
      </c>
      <c r="H886" s="70" t="str">
        <f aca="false">IF(A883="",0,VLOOKUP(A883,データ,17,0))</f>
        <v/>
      </c>
      <c r="I886" s="70" t="str">
        <f aca="false">IF(A883="",0,VLOOKUP(A883,データ,18,0))</f>
        <v/>
      </c>
      <c r="J886" s="70" t="str">
        <f aca="false">H886*I886</f>
        <v/>
      </c>
      <c r="K886" s="48"/>
      <c r="L886" s="66"/>
    </row>
    <row r="887" customFormat="false" ht="13.5" hidden="false" customHeight="true" outlineLevel="0" collapsed="false">
      <c r="B887" s="67"/>
      <c r="C887" s="68"/>
      <c r="D887" s="69"/>
      <c r="E887" s="20" t="str">
        <f aca="false">IF(B885="","",VLOOKUP($A885,データ,2,0))</f>
        <v/>
      </c>
      <c r="F887" s="63" t="str">
        <f aca="false">IF(C885="","",VLOOKUP($A885,データ,2,0))</f>
        <v/>
      </c>
      <c r="G887" s="64" t="str">
        <f aca="false">IF(A883="","",IF(VLOOKUP(A883,データ,19,0)=0,"",VLOOKUP(VLOOKUP(A883,データ,19,0),品名,2)))</f>
        <v/>
      </c>
      <c r="H887" s="71" t="str">
        <f aca="false">IF(A883="",0,VLOOKUP(A883,データ,20,0))</f>
        <v/>
      </c>
      <c r="I887" s="72" t="str">
        <f aca="false">IF(A883="",0,VLOOKUP(A883,データ,21,0))</f>
        <v/>
      </c>
      <c r="J887" s="72" t="str">
        <f aca="false">H887*I887</f>
        <v/>
      </c>
      <c r="K887" s="48"/>
      <c r="L887" s="66"/>
    </row>
    <row r="888" customFormat="false" ht="13.5" hidden="false" customHeight="true" outlineLevel="0" collapsed="false">
      <c r="B888" s="67" t="str">
        <f aca="false">IF(I888&gt;=1,"k","")</f>
        <v>k</v>
      </c>
      <c r="C888" s="27"/>
      <c r="D888" s="73"/>
      <c r="E888" s="20" t="str">
        <f aca="false">IF(B886="","",VLOOKUP($A886,データ,2,0))</f>
        <v/>
      </c>
      <c r="F888" s="63" t="str">
        <f aca="false">IF(C886="","",VLOOKUP($A886,データ,2,0))</f>
        <v/>
      </c>
      <c r="G888" s="5" t="s">
        <v>38</v>
      </c>
      <c r="H888" s="5"/>
      <c r="I888" s="46" t="str">
        <f aca="false">SUM(I883:I887)</f>
        <v/>
      </c>
      <c r="J888" s="46" t="str">
        <f aca="false">SUM(J883:J887)</f>
        <v/>
      </c>
      <c r="K888" s="46" t="str">
        <f aca="false">IF(J888&lt;5000,J888,5000)</f>
        <v/>
      </c>
      <c r="L888" s="47" t="n">
        <f aca="false">+J888-K888</f>
        <v>0</v>
      </c>
    </row>
    <row r="889" customFormat="false" ht="13.5" hidden="false" customHeight="true" outlineLevel="0" collapsed="false">
      <c r="A889" s="1" t="str">
        <f aca="false">IF(B889&gt;=1,SMALL(順,B889),"")</f>
        <v/>
      </c>
      <c r="C889" s="77" t="s">
        <v>37</v>
      </c>
      <c r="D889" s="77"/>
      <c r="E889" s="77"/>
      <c r="F889" s="77"/>
      <c r="G889" s="77"/>
      <c r="H889" s="77"/>
      <c r="I889" s="77"/>
      <c r="J889" s="77"/>
      <c r="K889" s="75" t="n">
        <f aca="true">IF(K888&lt;1,"",SUMIF($B$8:INDIRECT("b"&amp;ROW()),"=k",$K$8:$K$707))</f>
        <v>0</v>
      </c>
      <c r="L889" s="76"/>
    </row>
    <row r="890" customFormat="false" ht="13.5" hidden="false" customHeight="true" outlineLevel="0" collapsed="false">
      <c r="A890" s="61" t="str">
        <f aca="false">IF(B890="","",SMALL(順,B890))</f>
        <v/>
      </c>
      <c r="B890" s="1" t="str">
        <f aca="false">IF(B883="","",IF(B883+1&gt;入力用!$W$8,"",B883+1))</f>
        <v/>
      </c>
      <c r="C890" s="23" t="str">
        <f aca="false">B890</f>
        <v/>
      </c>
      <c r="D890" s="62"/>
      <c r="E890" s="20" t="str">
        <f aca="false">IF($B890="","",VLOOKUP($A890,データ,5,0))</f>
        <v/>
      </c>
      <c r="F890" s="63" t="str">
        <f aca="false">IF($B890="","",VLOOKUP($A890,データ,6,0))</f>
        <v/>
      </c>
      <c r="G890" s="64" t="str">
        <f aca="false">IF(A890="","",IF(VLOOKUP(A890,データ,7,0)=0,"",VLOOKUP(VLOOKUP(A890,データ,7,0),品名,2)))</f>
        <v/>
      </c>
      <c r="H890" s="65" t="str">
        <f aca="false">IF(A890="",0,VLOOKUP(A890,データ,8,0))</f>
        <v/>
      </c>
      <c r="I890" s="65" t="str">
        <f aca="false">IF(A890="",0,VLOOKUP(A890,データ,9,0))</f>
        <v/>
      </c>
      <c r="J890" s="65" t="str">
        <f aca="false">H890*I890</f>
        <v/>
      </c>
      <c r="K890" s="48"/>
      <c r="L890" s="66"/>
    </row>
    <row r="891" customFormat="false" ht="13.5" hidden="false" customHeight="true" outlineLevel="0" collapsed="false">
      <c r="B891" s="67"/>
      <c r="C891" s="68"/>
      <c r="D891" s="69"/>
      <c r="E891" s="20" t="str">
        <f aca="false">IF(B889="","",VLOOKUP($A889,データ,2,0))</f>
        <v/>
      </c>
      <c r="F891" s="63" t="n">
        <f aca="false">IF(C889="","",VLOOKUP($A889,データ,2,0))</f>
        <v>1</v>
      </c>
      <c r="G891" s="64" t="str">
        <f aca="false">IF(A890="","",IF(VLOOKUP(A890,データ,10,0)=0,"",VLOOKUP(VLOOKUP(A890,データ,10,0),品名,2)))</f>
        <v/>
      </c>
      <c r="H891" s="70" t="str">
        <f aca="false">IF(A890="",0,VLOOKUP(A890,データ,11,0))</f>
        <v/>
      </c>
      <c r="I891" s="70" t="str">
        <f aca="false">IF(A890="",0,VLOOKUP(A890,データ,12,0))</f>
        <v/>
      </c>
      <c r="J891" s="70" t="str">
        <f aca="false">H891*I891</f>
        <v/>
      </c>
      <c r="K891" s="48"/>
      <c r="L891" s="66"/>
    </row>
    <row r="892" customFormat="false" ht="13.5" hidden="false" customHeight="true" outlineLevel="0" collapsed="false">
      <c r="B892" s="67"/>
      <c r="C892" s="68" t="str">
        <f aca="false">IF($B890="","",VLOOKUP($A890,データ,3,0))</f>
        <v/>
      </c>
      <c r="D892" s="69" t="str">
        <f aca="false">IF($B890="","",VLOOKUP($A890,データ,4,0))</f>
        <v/>
      </c>
      <c r="E892" s="20" t="str">
        <f aca="false">IF(B890="","",VLOOKUP($A890,データ,2,0))</f>
        <v/>
      </c>
      <c r="F892" s="63" t="str">
        <f aca="false">IF(C890="","",VLOOKUP($A890,データ,2,0))</f>
        <v/>
      </c>
      <c r="G892" s="64" t="str">
        <f aca="false">IF(A890="","",IF(VLOOKUP(A890,データ,13,0)=0,"",VLOOKUP(VLOOKUP(A890,データ,13,0),品名,2)))</f>
        <v/>
      </c>
      <c r="H892" s="70" t="str">
        <f aca="false">IF(A890="",0,VLOOKUP(A890,データ,14,0))</f>
        <v/>
      </c>
      <c r="I892" s="70" t="str">
        <f aca="false">IF(A890="",0,VLOOKUP(A890,データ,15,0))</f>
        <v/>
      </c>
      <c r="J892" s="70" t="str">
        <f aca="false">H892*I892</f>
        <v/>
      </c>
      <c r="K892" s="48"/>
      <c r="L892" s="66"/>
    </row>
    <row r="893" customFormat="false" ht="13.5" hidden="false" customHeight="true" outlineLevel="0" collapsed="false">
      <c r="B893" s="67"/>
      <c r="C893" s="68"/>
      <c r="D893" s="69"/>
      <c r="E893" s="20" t="str">
        <f aca="false">IF(B891="","",VLOOKUP($A891,データ,2,0))</f>
        <v/>
      </c>
      <c r="F893" s="63" t="str">
        <f aca="false">IF(C891="","",VLOOKUP($A891,データ,2,0))</f>
        <v/>
      </c>
      <c r="G893" s="64" t="str">
        <f aca="false">IF(A890="","",IF(VLOOKUP(A890,データ,16,0)=0,"",VLOOKUP(VLOOKUP(A890,データ,16,0),品名,2)))</f>
        <v/>
      </c>
      <c r="H893" s="70" t="str">
        <f aca="false">IF(A890="",0,VLOOKUP(A890,データ,17,0))</f>
        <v/>
      </c>
      <c r="I893" s="70" t="str">
        <f aca="false">IF(A890="",0,VLOOKUP(A890,データ,18,0))</f>
        <v/>
      </c>
      <c r="J893" s="70" t="str">
        <f aca="false">H893*I893</f>
        <v/>
      </c>
      <c r="K893" s="48"/>
      <c r="L893" s="66"/>
    </row>
    <row r="894" customFormat="false" ht="13.5" hidden="false" customHeight="true" outlineLevel="0" collapsed="false">
      <c r="B894" s="67"/>
      <c r="C894" s="68"/>
      <c r="D894" s="69"/>
      <c r="E894" s="20" t="str">
        <f aca="false">IF(B892="","",VLOOKUP($A892,データ,2,0))</f>
        <v/>
      </c>
      <c r="F894" s="63" t="str">
        <f aca="false">IF(C892="","",VLOOKUP($A892,データ,2,0))</f>
        <v/>
      </c>
      <c r="G894" s="64" t="str">
        <f aca="false">IF(A890="","",IF(VLOOKUP(A890,データ,19,0)=0,"",VLOOKUP(VLOOKUP(A890,データ,19,0),品名,2)))</f>
        <v/>
      </c>
      <c r="H894" s="71" t="str">
        <f aca="false">IF(A890="",0,VLOOKUP(A890,データ,20,0))</f>
        <v/>
      </c>
      <c r="I894" s="72" t="str">
        <f aca="false">IF(A890="",0,VLOOKUP(A890,データ,21,0))</f>
        <v/>
      </c>
      <c r="J894" s="72" t="str">
        <f aca="false">H894*I894</f>
        <v/>
      </c>
      <c r="K894" s="48"/>
      <c r="L894" s="66"/>
    </row>
    <row r="895" customFormat="false" ht="13.5" hidden="false" customHeight="true" outlineLevel="0" collapsed="false">
      <c r="B895" s="67" t="str">
        <f aca="false">IF(I895&gt;=1,"k","")</f>
        <v>k</v>
      </c>
      <c r="C895" s="27"/>
      <c r="D895" s="73"/>
      <c r="E895" s="20" t="str">
        <f aca="false">IF(B893="","",VLOOKUP($A893,データ,2,0))</f>
        <v/>
      </c>
      <c r="F895" s="63" t="str">
        <f aca="false">IF(C893="","",VLOOKUP($A893,データ,2,0))</f>
        <v/>
      </c>
      <c r="G895" s="5" t="s">
        <v>38</v>
      </c>
      <c r="H895" s="5"/>
      <c r="I895" s="46" t="str">
        <f aca="false">SUM(I890:I894)</f>
        <v/>
      </c>
      <c r="J895" s="46" t="str">
        <f aca="false">SUM(J890:J894)</f>
        <v/>
      </c>
      <c r="K895" s="46" t="str">
        <f aca="false">IF(J895&lt;5000,J895,5000)</f>
        <v/>
      </c>
      <c r="L895" s="47" t="n">
        <f aca="false">+J895-K895</f>
        <v>0</v>
      </c>
    </row>
    <row r="896" customFormat="false" ht="13.5" hidden="false" customHeight="true" outlineLevel="0" collapsed="false">
      <c r="A896" s="1" t="str">
        <f aca="false">IF(B896&gt;=1,SMALL(順,B896),"")</f>
        <v/>
      </c>
      <c r="C896" s="77" t="s">
        <v>37</v>
      </c>
      <c r="D896" s="77"/>
      <c r="E896" s="77"/>
      <c r="F896" s="77"/>
      <c r="G896" s="77"/>
      <c r="H896" s="77"/>
      <c r="I896" s="77"/>
      <c r="J896" s="77"/>
      <c r="K896" s="75" t="n">
        <f aca="true">IF(K895&lt;1,"",SUMIF($B$8:INDIRECT("b"&amp;ROW()),"=k",$K$8:$K$707))</f>
        <v>0</v>
      </c>
      <c r="L896" s="76"/>
    </row>
    <row r="897" customFormat="false" ht="13.5" hidden="false" customHeight="true" outlineLevel="0" collapsed="false">
      <c r="A897" s="61" t="str">
        <f aca="false">IF(B897="","",SMALL(順,B897))</f>
        <v/>
      </c>
      <c r="B897" s="1" t="str">
        <f aca="false">IF(B890="","",IF(B890+1&gt;入力用!$W$8,"",B890+1))</f>
        <v/>
      </c>
      <c r="C897" s="23" t="str">
        <f aca="false">B897</f>
        <v/>
      </c>
      <c r="D897" s="62"/>
      <c r="E897" s="20" t="str">
        <f aca="false">IF($B897="","",VLOOKUP($A897,データ,5,0))</f>
        <v/>
      </c>
      <c r="F897" s="63" t="str">
        <f aca="false">IF($B897="","",VLOOKUP($A897,データ,6,0))</f>
        <v/>
      </c>
      <c r="G897" s="64" t="str">
        <f aca="false">IF(A897="","",IF(VLOOKUP(A897,データ,7,0)=0,"",VLOOKUP(VLOOKUP(A897,データ,7,0),品名,2)))</f>
        <v/>
      </c>
      <c r="H897" s="65" t="str">
        <f aca="false">IF(A897="",0,VLOOKUP(A897,データ,8,0))</f>
        <v/>
      </c>
      <c r="I897" s="65" t="str">
        <f aca="false">IF(A897="",0,VLOOKUP(A897,データ,9,0))</f>
        <v/>
      </c>
      <c r="J897" s="65" t="str">
        <f aca="false">H897*I897</f>
        <v/>
      </c>
      <c r="K897" s="48"/>
      <c r="L897" s="66"/>
    </row>
    <row r="898" customFormat="false" ht="13.5" hidden="false" customHeight="true" outlineLevel="0" collapsed="false">
      <c r="B898" s="67"/>
      <c r="C898" s="68"/>
      <c r="D898" s="69"/>
      <c r="E898" s="20" t="str">
        <f aca="false">IF(B896="","",VLOOKUP($A896,データ,2,0))</f>
        <v/>
      </c>
      <c r="F898" s="63" t="n">
        <f aca="false">IF(C896="","",VLOOKUP($A896,データ,2,0))</f>
        <v>1</v>
      </c>
      <c r="G898" s="64" t="str">
        <f aca="false">IF(A897="","",IF(VLOOKUP(A897,データ,10,0)=0,"",VLOOKUP(VLOOKUP(A897,データ,10,0),品名,2)))</f>
        <v/>
      </c>
      <c r="H898" s="70" t="str">
        <f aca="false">IF(A897="",0,VLOOKUP(A897,データ,11,0))</f>
        <v/>
      </c>
      <c r="I898" s="70" t="str">
        <f aca="false">IF(A897="",0,VLOOKUP(A897,データ,12,0))</f>
        <v/>
      </c>
      <c r="J898" s="70" t="str">
        <f aca="false">H898*I898</f>
        <v/>
      </c>
      <c r="K898" s="48"/>
      <c r="L898" s="66"/>
    </row>
    <row r="899" customFormat="false" ht="13.5" hidden="false" customHeight="true" outlineLevel="0" collapsed="false">
      <c r="B899" s="67"/>
      <c r="C899" s="68" t="str">
        <f aca="false">IF($B897="","",VLOOKUP($A897,データ,3,0))</f>
        <v/>
      </c>
      <c r="D899" s="69" t="str">
        <f aca="false">IF($B897="","",VLOOKUP($A897,データ,4,0))</f>
        <v/>
      </c>
      <c r="E899" s="20" t="str">
        <f aca="false">IF(B897="","",VLOOKUP($A897,データ,2,0))</f>
        <v/>
      </c>
      <c r="F899" s="63" t="str">
        <f aca="false">IF(C897="","",VLOOKUP($A897,データ,2,0))</f>
        <v/>
      </c>
      <c r="G899" s="64" t="str">
        <f aca="false">IF(A897="","",IF(VLOOKUP(A897,データ,13,0)=0,"",VLOOKUP(VLOOKUP(A897,データ,13,0),品名,2)))</f>
        <v/>
      </c>
      <c r="H899" s="70" t="str">
        <f aca="false">IF(A897="",0,VLOOKUP(A897,データ,14,0))</f>
        <v/>
      </c>
      <c r="I899" s="70" t="str">
        <f aca="false">IF(A897="",0,VLOOKUP(A897,データ,15,0))</f>
        <v/>
      </c>
      <c r="J899" s="70" t="str">
        <f aca="false">H899*I899</f>
        <v/>
      </c>
      <c r="K899" s="48"/>
      <c r="L899" s="66"/>
    </row>
    <row r="900" customFormat="false" ht="13.5" hidden="false" customHeight="true" outlineLevel="0" collapsed="false">
      <c r="B900" s="67"/>
      <c r="C900" s="68"/>
      <c r="D900" s="69"/>
      <c r="E900" s="20" t="str">
        <f aca="false">IF(B898="","",VLOOKUP($A898,データ,2,0))</f>
        <v/>
      </c>
      <c r="F900" s="63" t="str">
        <f aca="false">IF(C898="","",VLOOKUP($A898,データ,2,0))</f>
        <v/>
      </c>
      <c r="G900" s="64" t="str">
        <f aca="false">IF(A897="","",IF(VLOOKUP(A897,データ,16,0)=0,"",VLOOKUP(VLOOKUP(A897,データ,16,0),品名,2)))</f>
        <v/>
      </c>
      <c r="H900" s="70" t="str">
        <f aca="false">IF(A897="",0,VLOOKUP(A897,データ,17,0))</f>
        <v/>
      </c>
      <c r="I900" s="70" t="str">
        <f aca="false">IF(A897="",0,VLOOKUP(A897,データ,18,0))</f>
        <v/>
      </c>
      <c r="J900" s="70" t="str">
        <f aca="false">H900*I900</f>
        <v/>
      </c>
      <c r="K900" s="48"/>
      <c r="L900" s="66"/>
    </row>
    <row r="901" customFormat="false" ht="13.5" hidden="false" customHeight="true" outlineLevel="0" collapsed="false">
      <c r="B901" s="67"/>
      <c r="C901" s="68"/>
      <c r="D901" s="69"/>
      <c r="E901" s="20" t="str">
        <f aca="false">IF(B899="","",VLOOKUP($A899,データ,2,0))</f>
        <v/>
      </c>
      <c r="F901" s="63" t="str">
        <f aca="false">IF(C899="","",VLOOKUP($A899,データ,2,0))</f>
        <v/>
      </c>
      <c r="G901" s="64" t="str">
        <f aca="false">IF(A897="","",IF(VLOOKUP(A897,データ,19,0)=0,"",VLOOKUP(VLOOKUP(A897,データ,19,0),品名,2)))</f>
        <v/>
      </c>
      <c r="H901" s="71" t="str">
        <f aca="false">IF(A897="",0,VLOOKUP(A897,データ,20,0))</f>
        <v/>
      </c>
      <c r="I901" s="72" t="str">
        <f aca="false">IF(A897="",0,VLOOKUP(A897,データ,21,0))</f>
        <v/>
      </c>
      <c r="J901" s="72" t="str">
        <f aca="false">H901*I901</f>
        <v/>
      </c>
      <c r="K901" s="48"/>
      <c r="L901" s="66"/>
    </row>
    <row r="902" customFormat="false" ht="13.5" hidden="false" customHeight="true" outlineLevel="0" collapsed="false">
      <c r="B902" s="67" t="str">
        <f aca="false">IF(I902&gt;=1,"k","")</f>
        <v>k</v>
      </c>
      <c r="C902" s="27"/>
      <c r="D902" s="73"/>
      <c r="E902" s="20" t="str">
        <f aca="false">IF(B900="","",VLOOKUP($A900,データ,2,0))</f>
        <v/>
      </c>
      <c r="F902" s="63" t="str">
        <f aca="false">IF(C900="","",VLOOKUP($A900,データ,2,0))</f>
        <v/>
      </c>
      <c r="G902" s="5" t="s">
        <v>38</v>
      </c>
      <c r="H902" s="5"/>
      <c r="I902" s="46" t="str">
        <f aca="false">SUM(I897:I901)</f>
        <v/>
      </c>
      <c r="J902" s="46" t="str">
        <f aca="false">SUM(J897:J901)</f>
        <v/>
      </c>
      <c r="K902" s="46" t="str">
        <f aca="false">IF(J902&lt;5000,J902,5000)</f>
        <v/>
      </c>
      <c r="L902" s="47" t="n">
        <f aca="false">+J902-K902</f>
        <v>0</v>
      </c>
    </row>
    <row r="903" customFormat="false" ht="13.5" hidden="false" customHeight="true" outlineLevel="0" collapsed="false">
      <c r="A903" s="1" t="str">
        <f aca="false">IF(B903&gt;=1,SMALL(順,B903),"")</f>
        <v/>
      </c>
      <c r="C903" s="77" t="s">
        <v>37</v>
      </c>
      <c r="D903" s="77"/>
      <c r="E903" s="77"/>
      <c r="F903" s="77"/>
      <c r="G903" s="77"/>
      <c r="H903" s="77"/>
      <c r="I903" s="77"/>
      <c r="J903" s="77"/>
      <c r="K903" s="75" t="n">
        <f aca="true">IF(K902&lt;1,"",SUMIF($B$8:INDIRECT("b"&amp;ROW()),"=k",$K$8:$K$707))</f>
        <v>0</v>
      </c>
      <c r="L903" s="76"/>
    </row>
    <row r="904" customFormat="false" ht="13.5" hidden="false" customHeight="true" outlineLevel="0" collapsed="false">
      <c r="A904" s="61" t="str">
        <f aca="false">IF(B904="","",SMALL(順,B904))</f>
        <v/>
      </c>
      <c r="B904" s="1" t="str">
        <f aca="false">IF(B897="","",IF(B897+1&gt;入力用!$W$8,"",B897+1))</f>
        <v/>
      </c>
      <c r="C904" s="23" t="str">
        <f aca="false">B904</f>
        <v/>
      </c>
      <c r="D904" s="62"/>
      <c r="E904" s="20" t="str">
        <f aca="false">IF($B904="","",VLOOKUP($A904,データ,5,0))</f>
        <v/>
      </c>
      <c r="F904" s="63" t="str">
        <f aca="false">IF($B904="","",VLOOKUP($A904,データ,6,0))</f>
        <v/>
      </c>
      <c r="G904" s="64" t="str">
        <f aca="false">IF(A904="","",IF(VLOOKUP(A904,データ,7,0)=0,"",VLOOKUP(VLOOKUP(A904,データ,7,0),品名,2)))</f>
        <v/>
      </c>
      <c r="H904" s="65" t="str">
        <f aca="false">IF(A904="",0,VLOOKUP(A904,データ,8,0))</f>
        <v/>
      </c>
      <c r="I904" s="65" t="str">
        <f aca="false">IF(A904="",0,VLOOKUP(A904,データ,9,0))</f>
        <v/>
      </c>
      <c r="J904" s="65" t="str">
        <f aca="false">H904*I904</f>
        <v/>
      </c>
      <c r="K904" s="48"/>
      <c r="L904" s="66"/>
    </row>
    <row r="905" customFormat="false" ht="13.5" hidden="false" customHeight="true" outlineLevel="0" collapsed="false">
      <c r="B905" s="67"/>
      <c r="C905" s="68"/>
      <c r="D905" s="69"/>
      <c r="E905" s="20" t="str">
        <f aca="false">IF(B903="","",VLOOKUP($A903,データ,2,0))</f>
        <v/>
      </c>
      <c r="F905" s="63" t="n">
        <f aca="false">IF(C903="","",VLOOKUP($A903,データ,2,0))</f>
        <v>1</v>
      </c>
      <c r="G905" s="64" t="str">
        <f aca="false">IF(A904="","",IF(VLOOKUP(A904,データ,10,0)=0,"",VLOOKUP(VLOOKUP(A904,データ,10,0),品名,2)))</f>
        <v/>
      </c>
      <c r="H905" s="70" t="str">
        <f aca="false">IF(A904="",0,VLOOKUP(A904,データ,11,0))</f>
        <v/>
      </c>
      <c r="I905" s="70" t="str">
        <f aca="false">IF(A904="",0,VLOOKUP(A904,データ,12,0))</f>
        <v/>
      </c>
      <c r="J905" s="70" t="str">
        <f aca="false">H905*I905</f>
        <v/>
      </c>
      <c r="K905" s="48"/>
      <c r="L905" s="66"/>
    </row>
    <row r="906" customFormat="false" ht="13.5" hidden="false" customHeight="true" outlineLevel="0" collapsed="false">
      <c r="B906" s="67"/>
      <c r="C906" s="68" t="str">
        <f aca="false">IF($B904="","",VLOOKUP($A904,データ,3,0))</f>
        <v/>
      </c>
      <c r="D906" s="69" t="str">
        <f aca="false">IF($B904="","",VLOOKUP($A904,データ,4,0))</f>
        <v/>
      </c>
      <c r="E906" s="20" t="str">
        <f aca="false">IF(B904="","",VLOOKUP($A904,データ,2,0))</f>
        <v/>
      </c>
      <c r="F906" s="63" t="str">
        <f aca="false">IF(C904="","",VLOOKUP($A904,データ,2,0))</f>
        <v/>
      </c>
      <c r="G906" s="64" t="str">
        <f aca="false">IF(A904="","",IF(VLOOKUP(A904,データ,13,0)=0,"",VLOOKUP(VLOOKUP(A904,データ,13,0),品名,2)))</f>
        <v/>
      </c>
      <c r="H906" s="70" t="str">
        <f aca="false">IF(A904="",0,VLOOKUP(A904,データ,14,0))</f>
        <v/>
      </c>
      <c r="I906" s="70" t="str">
        <f aca="false">IF(A904="",0,VLOOKUP(A904,データ,15,0))</f>
        <v/>
      </c>
      <c r="J906" s="70" t="str">
        <f aca="false">H906*I906</f>
        <v/>
      </c>
      <c r="K906" s="48"/>
      <c r="L906" s="66"/>
    </row>
    <row r="907" customFormat="false" ht="13.5" hidden="false" customHeight="true" outlineLevel="0" collapsed="false">
      <c r="B907" s="67"/>
      <c r="C907" s="68"/>
      <c r="D907" s="69"/>
      <c r="E907" s="20" t="str">
        <f aca="false">IF(B905="","",VLOOKUP($A905,データ,2,0))</f>
        <v/>
      </c>
      <c r="F907" s="63" t="str">
        <f aca="false">IF(C905="","",VLOOKUP($A905,データ,2,0))</f>
        <v/>
      </c>
      <c r="G907" s="64" t="str">
        <f aca="false">IF(A904="","",IF(VLOOKUP(A904,データ,16,0)=0,"",VLOOKUP(VLOOKUP(A904,データ,16,0),品名,2)))</f>
        <v/>
      </c>
      <c r="H907" s="70" t="str">
        <f aca="false">IF(A904="",0,VLOOKUP(A904,データ,17,0))</f>
        <v/>
      </c>
      <c r="I907" s="70" t="str">
        <f aca="false">IF(A904="",0,VLOOKUP(A904,データ,18,0))</f>
        <v/>
      </c>
      <c r="J907" s="70" t="str">
        <f aca="false">H907*I907</f>
        <v/>
      </c>
      <c r="K907" s="48"/>
      <c r="L907" s="66"/>
    </row>
    <row r="908" customFormat="false" ht="13.5" hidden="false" customHeight="true" outlineLevel="0" collapsed="false">
      <c r="B908" s="67"/>
      <c r="C908" s="68"/>
      <c r="D908" s="69"/>
      <c r="E908" s="20" t="str">
        <f aca="false">IF(B906="","",VLOOKUP($A906,データ,2,0))</f>
        <v/>
      </c>
      <c r="F908" s="63" t="str">
        <f aca="false">IF(C906="","",VLOOKUP($A906,データ,2,0))</f>
        <v/>
      </c>
      <c r="G908" s="64" t="str">
        <f aca="false">IF(A904="","",IF(VLOOKUP(A904,データ,19,0)=0,"",VLOOKUP(VLOOKUP(A904,データ,19,0),品名,2)))</f>
        <v/>
      </c>
      <c r="H908" s="71" t="str">
        <f aca="false">IF(A904="",0,VLOOKUP(A904,データ,20,0))</f>
        <v/>
      </c>
      <c r="I908" s="72" t="str">
        <f aca="false">IF(A904="",0,VLOOKUP(A904,データ,21,0))</f>
        <v/>
      </c>
      <c r="J908" s="72" t="str">
        <f aca="false">H908*I908</f>
        <v/>
      </c>
      <c r="K908" s="48"/>
      <c r="L908" s="66"/>
    </row>
    <row r="909" customFormat="false" ht="13.5" hidden="false" customHeight="true" outlineLevel="0" collapsed="false">
      <c r="B909" s="67" t="str">
        <f aca="false">IF(I909&gt;=1,"k","")</f>
        <v>k</v>
      </c>
      <c r="C909" s="27"/>
      <c r="D909" s="73"/>
      <c r="E909" s="20" t="str">
        <f aca="false">IF(B907="","",VLOOKUP($A907,データ,2,0))</f>
        <v/>
      </c>
      <c r="F909" s="63" t="str">
        <f aca="false">IF(C907="","",VLOOKUP($A907,データ,2,0))</f>
        <v/>
      </c>
      <c r="G909" s="5" t="s">
        <v>38</v>
      </c>
      <c r="H909" s="5"/>
      <c r="I909" s="46" t="str">
        <f aca="false">SUM(I904:I908)</f>
        <v/>
      </c>
      <c r="J909" s="46" t="str">
        <f aca="false">SUM(J904:J908)</f>
        <v/>
      </c>
      <c r="K909" s="46" t="str">
        <f aca="false">IF(J909&lt;5000,J909,5000)</f>
        <v/>
      </c>
      <c r="L909" s="47" t="n">
        <f aca="false">+J909-K909</f>
        <v>0</v>
      </c>
    </row>
    <row r="910" customFormat="false" ht="13.5" hidden="false" customHeight="true" outlineLevel="0" collapsed="false">
      <c r="A910" s="1" t="str">
        <f aca="false">IF(B910&gt;=1,SMALL(順,B910),"")</f>
        <v/>
      </c>
      <c r="C910" s="77" t="s">
        <v>37</v>
      </c>
      <c r="D910" s="77"/>
      <c r="E910" s="77"/>
      <c r="F910" s="77"/>
      <c r="G910" s="77"/>
      <c r="H910" s="77"/>
      <c r="I910" s="77"/>
      <c r="J910" s="77"/>
      <c r="K910" s="75" t="n">
        <f aca="true">IF(K909&lt;1,"",SUMIF($B$8:INDIRECT("b"&amp;ROW()),"=k",$K$8:$K$707))</f>
        <v>0</v>
      </c>
      <c r="L910" s="76"/>
    </row>
    <row r="911" customFormat="false" ht="13.5" hidden="false" customHeight="true" outlineLevel="0" collapsed="false">
      <c r="A911" s="61" t="str">
        <f aca="false">IF(B911="","",SMALL(順,B911))</f>
        <v/>
      </c>
      <c r="B911" s="1" t="str">
        <f aca="false">IF(B904="","",IF(B904+1&gt;入力用!$W$8,"",B904+1))</f>
        <v/>
      </c>
      <c r="C911" s="23" t="str">
        <f aca="false">B911</f>
        <v/>
      </c>
      <c r="D911" s="62"/>
      <c r="E911" s="20" t="str">
        <f aca="false">IF($B911="","",VLOOKUP($A911,データ,5,0))</f>
        <v/>
      </c>
      <c r="F911" s="63" t="str">
        <f aca="false">IF($B911="","",VLOOKUP($A911,データ,6,0))</f>
        <v/>
      </c>
      <c r="G911" s="64" t="str">
        <f aca="false">IF(A911="","",IF(VLOOKUP(A911,データ,7,0)=0,"",VLOOKUP(VLOOKUP(A911,データ,7,0),品名,2)))</f>
        <v/>
      </c>
      <c r="H911" s="65" t="str">
        <f aca="false">IF(A911="",0,VLOOKUP(A911,データ,8,0))</f>
        <v/>
      </c>
      <c r="I911" s="65" t="str">
        <f aca="false">IF(A911="",0,VLOOKUP(A911,データ,9,0))</f>
        <v/>
      </c>
      <c r="J911" s="65" t="str">
        <f aca="false">H911*I911</f>
        <v/>
      </c>
      <c r="K911" s="48"/>
      <c r="L911" s="66"/>
    </row>
    <row r="912" customFormat="false" ht="13.5" hidden="false" customHeight="true" outlineLevel="0" collapsed="false">
      <c r="B912" s="67"/>
      <c r="C912" s="68"/>
      <c r="D912" s="69"/>
      <c r="E912" s="20" t="str">
        <f aca="false">IF(B910="","",VLOOKUP($A910,データ,2,0))</f>
        <v/>
      </c>
      <c r="F912" s="63" t="n">
        <f aca="false">IF(C910="","",VLOOKUP($A910,データ,2,0))</f>
        <v>1</v>
      </c>
      <c r="G912" s="64" t="str">
        <f aca="false">IF(A911="","",IF(VLOOKUP(A911,データ,10,0)=0,"",VLOOKUP(VLOOKUP(A911,データ,10,0),品名,2)))</f>
        <v/>
      </c>
      <c r="H912" s="70" t="str">
        <f aca="false">IF(A911="",0,VLOOKUP(A911,データ,11,0))</f>
        <v/>
      </c>
      <c r="I912" s="70" t="str">
        <f aca="false">IF(A911="",0,VLOOKUP(A911,データ,12,0))</f>
        <v/>
      </c>
      <c r="J912" s="70" t="str">
        <f aca="false">H912*I912</f>
        <v/>
      </c>
      <c r="K912" s="48"/>
      <c r="L912" s="66"/>
    </row>
    <row r="913" customFormat="false" ht="13.5" hidden="false" customHeight="true" outlineLevel="0" collapsed="false">
      <c r="B913" s="67"/>
      <c r="C913" s="68" t="str">
        <f aca="false">IF($B911="","",VLOOKUP($A911,データ,3,0))</f>
        <v/>
      </c>
      <c r="D913" s="69" t="str">
        <f aca="false">IF($B911="","",VLOOKUP($A911,データ,4,0))</f>
        <v/>
      </c>
      <c r="E913" s="20" t="str">
        <f aca="false">IF(B911="","",VLOOKUP($A911,データ,2,0))</f>
        <v/>
      </c>
      <c r="F913" s="63" t="str">
        <f aca="false">IF(C911="","",VLOOKUP($A911,データ,2,0))</f>
        <v/>
      </c>
      <c r="G913" s="64" t="str">
        <f aca="false">IF(A911="","",IF(VLOOKUP(A911,データ,13,0)=0,"",VLOOKUP(VLOOKUP(A911,データ,13,0),品名,2)))</f>
        <v/>
      </c>
      <c r="H913" s="70" t="str">
        <f aca="false">IF(A911="",0,VLOOKUP(A911,データ,14,0))</f>
        <v/>
      </c>
      <c r="I913" s="70" t="str">
        <f aca="false">IF(A911="",0,VLOOKUP(A911,データ,15,0))</f>
        <v/>
      </c>
      <c r="J913" s="70" t="str">
        <f aca="false">H913*I913</f>
        <v/>
      </c>
      <c r="K913" s="48"/>
      <c r="L913" s="66"/>
    </row>
    <row r="914" customFormat="false" ht="13.5" hidden="false" customHeight="true" outlineLevel="0" collapsed="false">
      <c r="B914" s="67"/>
      <c r="C914" s="68"/>
      <c r="D914" s="69"/>
      <c r="E914" s="20" t="str">
        <f aca="false">IF(B912="","",VLOOKUP($A912,データ,2,0))</f>
        <v/>
      </c>
      <c r="F914" s="63" t="str">
        <f aca="false">IF(C912="","",VLOOKUP($A912,データ,2,0))</f>
        <v/>
      </c>
      <c r="G914" s="64" t="str">
        <f aca="false">IF(A911="","",IF(VLOOKUP(A911,データ,16,0)=0,"",VLOOKUP(VLOOKUP(A911,データ,16,0),品名,2)))</f>
        <v/>
      </c>
      <c r="H914" s="70" t="str">
        <f aca="false">IF(A911="",0,VLOOKUP(A911,データ,17,0))</f>
        <v/>
      </c>
      <c r="I914" s="70" t="str">
        <f aca="false">IF(A911="",0,VLOOKUP(A911,データ,18,0))</f>
        <v/>
      </c>
      <c r="J914" s="70" t="str">
        <f aca="false">H914*I914</f>
        <v/>
      </c>
      <c r="K914" s="48"/>
      <c r="L914" s="66"/>
    </row>
    <row r="915" customFormat="false" ht="13.5" hidden="false" customHeight="true" outlineLevel="0" collapsed="false">
      <c r="B915" s="67"/>
      <c r="C915" s="68"/>
      <c r="D915" s="69"/>
      <c r="E915" s="20" t="str">
        <f aca="false">IF(B913="","",VLOOKUP($A913,データ,2,0))</f>
        <v/>
      </c>
      <c r="F915" s="63" t="str">
        <f aca="false">IF(C913="","",VLOOKUP($A913,データ,2,0))</f>
        <v/>
      </c>
      <c r="G915" s="64" t="str">
        <f aca="false">IF(A911="","",IF(VLOOKUP(A911,データ,19,0)=0,"",VLOOKUP(VLOOKUP(A911,データ,19,0),品名,2)))</f>
        <v/>
      </c>
      <c r="H915" s="71" t="str">
        <f aca="false">IF(A911="",0,VLOOKUP(A911,データ,20,0))</f>
        <v/>
      </c>
      <c r="I915" s="72" t="str">
        <f aca="false">IF(A911="",0,VLOOKUP(A911,データ,21,0))</f>
        <v/>
      </c>
      <c r="J915" s="72" t="str">
        <f aca="false">H915*I915</f>
        <v/>
      </c>
      <c r="K915" s="48"/>
      <c r="L915" s="66"/>
    </row>
    <row r="916" customFormat="false" ht="13.5" hidden="false" customHeight="true" outlineLevel="0" collapsed="false">
      <c r="B916" s="67" t="str">
        <f aca="false">IF(I916&gt;=1,"k","")</f>
        <v>k</v>
      </c>
      <c r="C916" s="27"/>
      <c r="D916" s="73"/>
      <c r="E916" s="20" t="str">
        <f aca="false">IF(B914="","",VLOOKUP($A914,データ,2,0))</f>
        <v/>
      </c>
      <c r="F916" s="63" t="str">
        <f aca="false">IF(C914="","",VLOOKUP($A914,データ,2,0))</f>
        <v/>
      </c>
      <c r="G916" s="5" t="s">
        <v>38</v>
      </c>
      <c r="H916" s="5"/>
      <c r="I916" s="46" t="str">
        <f aca="false">SUM(I911:I915)</f>
        <v/>
      </c>
      <c r="J916" s="46" t="str">
        <f aca="false">SUM(J911:J915)</f>
        <v/>
      </c>
      <c r="K916" s="46" t="str">
        <f aca="false">IF(J916&lt;5000,J916,5000)</f>
        <v/>
      </c>
      <c r="L916" s="47" t="n">
        <f aca="false">+J916-K916</f>
        <v>0</v>
      </c>
    </row>
    <row r="917" customFormat="false" ht="13.5" hidden="false" customHeight="true" outlineLevel="0" collapsed="false">
      <c r="A917" s="1" t="str">
        <f aca="false">IF(B917&gt;=1,SMALL(順,B917),"")</f>
        <v/>
      </c>
      <c r="C917" s="77" t="s">
        <v>37</v>
      </c>
      <c r="D917" s="77"/>
      <c r="E917" s="77"/>
      <c r="F917" s="77"/>
      <c r="G917" s="77"/>
      <c r="H917" s="77"/>
      <c r="I917" s="77"/>
      <c r="J917" s="77"/>
      <c r="K917" s="75" t="n">
        <f aca="true">IF(K916&lt;1,"",SUMIF($B$8:INDIRECT("b"&amp;ROW()),"=k",$K$8:$K$707))</f>
        <v>0</v>
      </c>
      <c r="L917" s="76"/>
    </row>
    <row r="918" customFormat="false" ht="13.5" hidden="false" customHeight="true" outlineLevel="0" collapsed="false">
      <c r="A918" s="61" t="str">
        <f aca="false">IF(B918="","",SMALL(順,B918))</f>
        <v/>
      </c>
      <c r="B918" s="1" t="str">
        <f aca="false">IF(B911="","",IF(B911+1&gt;入力用!$W$8,"",B911+1))</f>
        <v/>
      </c>
      <c r="C918" s="23" t="str">
        <f aca="false">B918</f>
        <v/>
      </c>
      <c r="D918" s="62"/>
      <c r="E918" s="20" t="str">
        <f aca="false">IF($B918="","",VLOOKUP($A918,データ,5,0))</f>
        <v/>
      </c>
      <c r="F918" s="63" t="str">
        <f aca="false">IF($B918="","",VLOOKUP($A918,データ,6,0))</f>
        <v/>
      </c>
      <c r="G918" s="64" t="str">
        <f aca="false">IF(A918="","",IF(VLOOKUP(A918,データ,7,0)=0,"",VLOOKUP(VLOOKUP(A918,データ,7,0),品名,2)))</f>
        <v/>
      </c>
      <c r="H918" s="65" t="str">
        <f aca="false">IF(A918="",0,VLOOKUP(A918,データ,8,0))</f>
        <v/>
      </c>
      <c r="I918" s="65" t="str">
        <f aca="false">IF(A918="",0,VLOOKUP(A918,データ,9,0))</f>
        <v/>
      </c>
      <c r="J918" s="65" t="str">
        <f aca="false">H918*I918</f>
        <v/>
      </c>
      <c r="K918" s="48"/>
      <c r="L918" s="66"/>
    </row>
    <row r="919" customFormat="false" ht="13.5" hidden="false" customHeight="true" outlineLevel="0" collapsed="false">
      <c r="B919" s="67"/>
      <c r="C919" s="68"/>
      <c r="D919" s="69"/>
      <c r="E919" s="20" t="str">
        <f aca="false">IF(B917="","",VLOOKUP($A917,データ,2,0))</f>
        <v/>
      </c>
      <c r="F919" s="63" t="n">
        <f aca="false">IF(C917="","",VLOOKUP($A917,データ,2,0))</f>
        <v>1</v>
      </c>
      <c r="G919" s="64" t="str">
        <f aca="false">IF(A918="","",IF(VLOOKUP(A918,データ,10,0)=0,"",VLOOKUP(VLOOKUP(A918,データ,10,0),品名,2)))</f>
        <v/>
      </c>
      <c r="H919" s="70" t="str">
        <f aca="false">IF(A918="",0,VLOOKUP(A918,データ,11,0))</f>
        <v/>
      </c>
      <c r="I919" s="70" t="str">
        <f aca="false">IF(A918="",0,VLOOKUP(A918,データ,12,0))</f>
        <v/>
      </c>
      <c r="J919" s="70" t="str">
        <f aca="false">H919*I919</f>
        <v/>
      </c>
      <c r="K919" s="48"/>
      <c r="L919" s="66"/>
    </row>
    <row r="920" customFormat="false" ht="13.5" hidden="false" customHeight="true" outlineLevel="0" collapsed="false">
      <c r="B920" s="67"/>
      <c r="C920" s="68" t="str">
        <f aca="false">IF($B918="","",VLOOKUP($A918,データ,3,0))</f>
        <v/>
      </c>
      <c r="D920" s="69" t="str">
        <f aca="false">IF($B918="","",VLOOKUP($A918,データ,4,0))</f>
        <v/>
      </c>
      <c r="E920" s="20" t="str">
        <f aca="false">IF(B918="","",VLOOKUP($A918,データ,2,0))</f>
        <v/>
      </c>
      <c r="F920" s="63" t="str">
        <f aca="false">IF(C918="","",VLOOKUP($A918,データ,2,0))</f>
        <v/>
      </c>
      <c r="G920" s="64" t="str">
        <f aca="false">IF(A918="","",IF(VLOOKUP(A918,データ,13,0)=0,"",VLOOKUP(VLOOKUP(A918,データ,13,0),品名,2)))</f>
        <v/>
      </c>
      <c r="H920" s="70" t="str">
        <f aca="false">IF(A918="",0,VLOOKUP(A918,データ,14,0))</f>
        <v/>
      </c>
      <c r="I920" s="70" t="str">
        <f aca="false">IF(A918="",0,VLOOKUP(A918,データ,15,0))</f>
        <v/>
      </c>
      <c r="J920" s="70" t="str">
        <f aca="false">H920*I920</f>
        <v/>
      </c>
      <c r="K920" s="48"/>
      <c r="L920" s="66"/>
    </row>
    <row r="921" customFormat="false" ht="13.5" hidden="false" customHeight="true" outlineLevel="0" collapsed="false">
      <c r="B921" s="67"/>
      <c r="C921" s="68"/>
      <c r="D921" s="69"/>
      <c r="E921" s="20" t="str">
        <f aca="false">IF(B919="","",VLOOKUP($A919,データ,2,0))</f>
        <v/>
      </c>
      <c r="F921" s="63" t="str">
        <f aca="false">IF(C919="","",VLOOKUP($A919,データ,2,0))</f>
        <v/>
      </c>
      <c r="G921" s="64" t="str">
        <f aca="false">IF(A918="","",IF(VLOOKUP(A918,データ,16,0)=0,"",VLOOKUP(VLOOKUP(A918,データ,16,0),品名,2)))</f>
        <v/>
      </c>
      <c r="H921" s="70" t="str">
        <f aca="false">IF(A918="",0,VLOOKUP(A918,データ,17,0))</f>
        <v/>
      </c>
      <c r="I921" s="70" t="str">
        <f aca="false">IF(A918="",0,VLOOKUP(A918,データ,18,0))</f>
        <v/>
      </c>
      <c r="J921" s="70" t="str">
        <f aca="false">H921*I921</f>
        <v/>
      </c>
      <c r="K921" s="48"/>
      <c r="L921" s="66"/>
    </row>
    <row r="922" customFormat="false" ht="13.5" hidden="false" customHeight="true" outlineLevel="0" collapsed="false">
      <c r="B922" s="67"/>
      <c r="C922" s="68"/>
      <c r="D922" s="69"/>
      <c r="E922" s="20" t="str">
        <f aca="false">IF(B920="","",VLOOKUP($A920,データ,2,0))</f>
        <v/>
      </c>
      <c r="F922" s="63" t="str">
        <f aca="false">IF(C920="","",VLOOKUP($A920,データ,2,0))</f>
        <v/>
      </c>
      <c r="G922" s="64" t="str">
        <f aca="false">IF(A918="","",IF(VLOOKUP(A918,データ,19,0)=0,"",VLOOKUP(VLOOKUP(A918,データ,19,0),品名,2)))</f>
        <v/>
      </c>
      <c r="H922" s="71" t="str">
        <f aca="false">IF(A918="",0,VLOOKUP(A918,データ,20,0))</f>
        <v/>
      </c>
      <c r="I922" s="72" t="str">
        <f aca="false">IF(A918="",0,VLOOKUP(A918,データ,21,0))</f>
        <v/>
      </c>
      <c r="J922" s="72" t="str">
        <f aca="false">H922*I922</f>
        <v/>
      </c>
      <c r="K922" s="48"/>
      <c r="L922" s="66"/>
    </row>
    <row r="923" customFormat="false" ht="13.5" hidden="false" customHeight="true" outlineLevel="0" collapsed="false">
      <c r="B923" s="67" t="str">
        <f aca="false">IF(I923&gt;=1,"k","")</f>
        <v>k</v>
      </c>
      <c r="C923" s="27"/>
      <c r="D923" s="73"/>
      <c r="E923" s="20" t="str">
        <f aca="false">IF(B921="","",VLOOKUP($A921,データ,2,0))</f>
        <v/>
      </c>
      <c r="F923" s="63" t="str">
        <f aca="false">IF(C921="","",VLOOKUP($A921,データ,2,0))</f>
        <v/>
      </c>
      <c r="G923" s="5" t="s">
        <v>38</v>
      </c>
      <c r="H923" s="5"/>
      <c r="I923" s="46" t="str">
        <f aca="false">SUM(I918:I922)</f>
        <v/>
      </c>
      <c r="J923" s="46" t="str">
        <f aca="false">SUM(J918:J922)</f>
        <v/>
      </c>
      <c r="K923" s="46" t="str">
        <f aca="false">IF(J923&lt;5000,J923,5000)</f>
        <v/>
      </c>
      <c r="L923" s="47" t="n">
        <f aca="false">+J923-K923</f>
        <v>0</v>
      </c>
    </row>
    <row r="924" customFormat="false" ht="13.5" hidden="false" customHeight="true" outlineLevel="0" collapsed="false">
      <c r="A924" s="1" t="str">
        <f aca="false">IF(B924&gt;=1,SMALL(順,B924),"")</f>
        <v/>
      </c>
      <c r="C924" s="77" t="s">
        <v>37</v>
      </c>
      <c r="D924" s="77"/>
      <c r="E924" s="77"/>
      <c r="F924" s="77"/>
      <c r="G924" s="77"/>
      <c r="H924" s="77"/>
      <c r="I924" s="77"/>
      <c r="J924" s="77"/>
      <c r="K924" s="75" t="n">
        <f aca="true">IF(K923&lt;1,"",SUMIF($B$8:INDIRECT("b"&amp;ROW()),"=k",$K$8:$K$707))</f>
        <v>0</v>
      </c>
      <c r="L924" s="76"/>
    </row>
    <row r="925" customFormat="false" ht="13.5" hidden="false" customHeight="true" outlineLevel="0" collapsed="false">
      <c r="A925" s="61" t="str">
        <f aca="false">IF(B925="","",SMALL(順,B925))</f>
        <v/>
      </c>
      <c r="B925" s="1" t="str">
        <f aca="false">IF(B918="","",IF(B918+1&gt;入力用!$W$8,"",B918+1))</f>
        <v/>
      </c>
      <c r="C925" s="23" t="str">
        <f aca="false">B925</f>
        <v/>
      </c>
      <c r="D925" s="62"/>
      <c r="E925" s="20" t="str">
        <f aca="false">IF($B925="","",VLOOKUP($A925,データ,5,0))</f>
        <v/>
      </c>
      <c r="F925" s="63" t="str">
        <f aca="false">IF($B925="","",VLOOKUP($A925,データ,6,0))</f>
        <v/>
      </c>
      <c r="G925" s="64" t="str">
        <f aca="false">IF(A925="","",IF(VLOOKUP(A925,データ,7,0)=0,"",VLOOKUP(VLOOKUP(A925,データ,7,0),品名,2)))</f>
        <v/>
      </c>
      <c r="H925" s="65" t="str">
        <f aca="false">IF(A925="",0,VLOOKUP(A925,データ,8,0))</f>
        <v/>
      </c>
      <c r="I925" s="65" t="str">
        <f aca="false">IF(A925="",0,VLOOKUP(A925,データ,9,0))</f>
        <v/>
      </c>
      <c r="J925" s="65" t="str">
        <f aca="false">H925*I925</f>
        <v/>
      </c>
      <c r="K925" s="48"/>
      <c r="L925" s="66"/>
    </row>
    <row r="926" customFormat="false" ht="13.5" hidden="false" customHeight="true" outlineLevel="0" collapsed="false">
      <c r="B926" s="67"/>
      <c r="C926" s="68"/>
      <c r="D926" s="69"/>
      <c r="E926" s="20" t="str">
        <f aca="false">IF(B924="","",VLOOKUP($A924,データ,2,0))</f>
        <v/>
      </c>
      <c r="F926" s="63" t="n">
        <f aca="false">IF(C924="","",VLOOKUP($A924,データ,2,0))</f>
        <v>1</v>
      </c>
      <c r="G926" s="64" t="str">
        <f aca="false">IF(A925="","",IF(VLOOKUP(A925,データ,10,0)=0,"",VLOOKUP(VLOOKUP(A925,データ,10,0),品名,2)))</f>
        <v/>
      </c>
      <c r="H926" s="70" t="str">
        <f aca="false">IF(A925="",0,VLOOKUP(A925,データ,11,0))</f>
        <v/>
      </c>
      <c r="I926" s="70" t="str">
        <f aca="false">IF(A925="",0,VLOOKUP(A925,データ,12,0))</f>
        <v/>
      </c>
      <c r="J926" s="70" t="str">
        <f aca="false">H926*I926</f>
        <v/>
      </c>
      <c r="K926" s="48"/>
      <c r="L926" s="66"/>
    </row>
    <row r="927" customFormat="false" ht="13.5" hidden="false" customHeight="true" outlineLevel="0" collapsed="false">
      <c r="B927" s="67"/>
      <c r="C927" s="68" t="str">
        <f aca="false">IF($B925="","",VLOOKUP($A925,データ,3,0))</f>
        <v/>
      </c>
      <c r="D927" s="69" t="str">
        <f aca="false">IF($B925="","",VLOOKUP($A925,データ,4,0))</f>
        <v/>
      </c>
      <c r="E927" s="20" t="str">
        <f aca="false">IF(B925="","",VLOOKUP($A925,データ,2,0))</f>
        <v/>
      </c>
      <c r="F927" s="63" t="str">
        <f aca="false">IF(C925="","",VLOOKUP($A925,データ,2,0))</f>
        <v/>
      </c>
      <c r="G927" s="64" t="str">
        <f aca="false">IF(A925="","",IF(VLOOKUP(A925,データ,13,0)=0,"",VLOOKUP(VLOOKUP(A925,データ,13,0),品名,2)))</f>
        <v/>
      </c>
      <c r="H927" s="70" t="str">
        <f aca="false">IF(A925="",0,VLOOKUP(A925,データ,14,0))</f>
        <v/>
      </c>
      <c r="I927" s="70" t="str">
        <f aca="false">IF(A925="",0,VLOOKUP(A925,データ,15,0))</f>
        <v/>
      </c>
      <c r="J927" s="70" t="str">
        <f aca="false">H927*I927</f>
        <v/>
      </c>
      <c r="K927" s="48"/>
      <c r="L927" s="66"/>
    </row>
    <row r="928" customFormat="false" ht="13.5" hidden="false" customHeight="true" outlineLevel="0" collapsed="false">
      <c r="B928" s="67"/>
      <c r="C928" s="68"/>
      <c r="D928" s="69"/>
      <c r="E928" s="20" t="str">
        <f aca="false">IF(B926="","",VLOOKUP($A926,データ,2,0))</f>
        <v/>
      </c>
      <c r="F928" s="63" t="str">
        <f aca="false">IF(C926="","",VLOOKUP($A926,データ,2,0))</f>
        <v/>
      </c>
      <c r="G928" s="64" t="str">
        <f aca="false">IF(A925="","",IF(VLOOKUP(A925,データ,16,0)=0,"",VLOOKUP(VLOOKUP(A925,データ,16,0),品名,2)))</f>
        <v/>
      </c>
      <c r="H928" s="70" t="str">
        <f aca="false">IF(A925="",0,VLOOKUP(A925,データ,17,0))</f>
        <v/>
      </c>
      <c r="I928" s="70" t="str">
        <f aca="false">IF(A925="",0,VLOOKUP(A925,データ,18,0))</f>
        <v/>
      </c>
      <c r="J928" s="70" t="str">
        <f aca="false">H928*I928</f>
        <v/>
      </c>
      <c r="K928" s="48"/>
      <c r="L928" s="66"/>
    </row>
    <row r="929" customFormat="false" ht="13.5" hidden="false" customHeight="true" outlineLevel="0" collapsed="false">
      <c r="B929" s="67"/>
      <c r="C929" s="68"/>
      <c r="D929" s="69"/>
      <c r="E929" s="20" t="str">
        <f aca="false">IF(B927="","",VLOOKUP($A927,データ,2,0))</f>
        <v/>
      </c>
      <c r="F929" s="63" t="str">
        <f aca="false">IF(C927="","",VLOOKUP($A927,データ,2,0))</f>
        <v/>
      </c>
      <c r="G929" s="64" t="str">
        <f aca="false">IF(A925="","",IF(VLOOKUP(A925,データ,19,0)=0,"",VLOOKUP(VLOOKUP(A925,データ,19,0),品名,2)))</f>
        <v/>
      </c>
      <c r="H929" s="71" t="str">
        <f aca="false">IF(A925="",0,VLOOKUP(A925,データ,20,0))</f>
        <v/>
      </c>
      <c r="I929" s="72" t="str">
        <f aca="false">IF(A925="",0,VLOOKUP(A925,データ,21,0))</f>
        <v/>
      </c>
      <c r="J929" s="72" t="str">
        <f aca="false">H929*I929</f>
        <v/>
      </c>
      <c r="K929" s="48"/>
      <c r="L929" s="66"/>
    </row>
    <row r="930" customFormat="false" ht="13.5" hidden="false" customHeight="true" outlineLevel="0" collapsed="false">
      <c r="B930" s="67" t="str">
        <f aca="false">IF(I930&gt;=1,"k","")</f>
        <v>k</v>
      </c>
      <c r="C930" s="27"/>
      <c r="D930" s="73"/>
      <c r="E930" s="20" t="str">
        <f aca="false">IF(B928="","",VLOOKUP($A928,データ,2,0))</f>
        <v/>
      </c>
      <c r="F930" s="63" t="str">
        <f aca="false">IF(C928="","",VLOOKUP($A928,データ,2,0))</f>
        <v/>
      </c>
      <c r="G930" s="5" t="s">
        <v>38</v>
      </c>
      <c r="H930" s="5"/>
      <c r="I930" s="46" t="str">
        <f aca="false">SUM(I925:I929)</f>
        <v/>
      </c>
      <c r="J930" s="46" t="str">
        <f aca="false">SUM(J925:J929)</f>
        <v/>
      </c>
      <c r="K930" s="46" t="str">
        <f aca="false">IF(J930&lt;5000,J930,5000)</f>
        <v/>
      </c>
      <c r="L930" s="47" t="n">
        <f aca="false">+J930-K930</f>
        <v>0</v>
      </c>
    </row>
    <row r="931" customFormat="false" ht="13.5" hidden="false" customHeight="true" outlineLevel="0" collapsed="false">
      <c r="A931" s="1" t="str">
        <f aca="false">IF(B931&gt;=1,SMALL(順,B931),"")</f>
        <v/>
      </c>
      <c r="C931" s="77" t="s">
        <v>37</v>
      </c>
      <c r="D931" s="77"/>
      <c r="E931" s="77"/>
      <c r="F931" s="77"/>
      <c r="G931" s="77"/>
      <c r="H931" s="77"/>
      <c r="I931" s="77"/>
      <c r="J931" s="77"/>
      <c r="K931" s="75" t="n">
        <f aca="true">IF(K930&lt;1,"",SUMIF($B$8:INDIRECT("b"&amp;ROW()),"=k",$K$8:$K$707))</f>
        <v>0</v>
      </c>
      <c r="L931" s="76"/>
    </row>
    <row r="932" customFormat="false" ht="13.5" hidden="false" customHeight="true" outlineLevel="0" collapsed="false">
      <c r="A932" s="61" t="str">
        <f aca="false">IF(B932="","",SMALL(順,B932))</f>
        <v/>
      </c>
      <c r="B932" s="1" t="str">
        <f aca="false">IF(B925="","",IF(B925+1&gt;入力用!$W$8,"",B925+1))</f>
        <v/>
      </c>
      <c r="C932" s="23" t="str">
        <f aca="false">B932</f>
        <v/>
      </c>
      <c r="D932" s="62"/>
      <c r="E932" s="20" t="str">
        <f aca="false">IF($B932="","",VLOOKUP($A932,データ,5,0))</f>
        <v/>
      </c>
      <c r="F932" s="63" t="str">
        <f aca="false">IF($B932="","",VLOOKUP($A932,データ,6,0))</f>
        <v/>
      </c>
      <c r="G932" s="64" t="str">
        <f aca="false">IF(A932="","",IF(VLOOKUP(A932,データ,7,0)=0,"",VLOOKUP(VLOOKUP(A932,データ,7,0),品名,2)))</f>
        <v/>
      </c>
      <c r="H932" s="65" t="str">
        <f aca="false">IF(A932="",0,VLOOKUP(A932,データ,8,0))</f>
        <v/>
      </c>
      <c r="I932" s="65" t="str">
        <f aca="false">IF(A932="",0,VLOOKUP(A932,データ,9,0))</f>
        <v/>
      </c>
      <c r="J932" s="65" t="str">
        <f aca="false">H932*I932</f>
        <v/>
      </c>
      <c r="K932" s="48"/>
      <c r="L932" s="66"/>
    </row>
    <row r="933" customFormat="false" ht="13.5" hidden="false" customHeight="true" outlineLevel="0" collapsed="false">
      <c r="B933" s="67"/>
      <c r="C933" s="68"/>
      <c r="D933" s="69"/>
      <c r="E933" s="20" t="str">
        <f aca="false">IF(B931="","",VLOOKUP($A931,データ,2,0))</f>
        <v/>
      </c>
      <c r="F933" s="63" t="n">
        <f aca="false">IF(C931="","",VLOOKUP($A931,データ,2,0))</f>
        <v>1</v>
      </c>
      <c r="G933" s="64" t="str">
        <f aca="false">IF(A932="","",IF(VLOOKUP(A932,データ,10,0)=0,"",VLOOKUP(VLOOKUP(A932,データ,10,0),品名,2)))</f>
        <v/>
      </c>
      <c r="H933" s="70" t="str">
        <f aca="false">IF(A932="",0,VLOOKUP(A932,データ,11,0))</f>
        <v/>
      </c>
      <c r="I933" s="70" t="str">
        <f aca="false">IF(A932="",0,VLOOKUP(A932,データ,12,0))</f>
        <v/>
      </c>
      <c r="J933" s="70" t="str">
        <f aca="false">H933*I933</f>
        <v/>
      </c>
      <c r="K933" s="48"/>
      <c r="L933" s="66"/>
    </row>
    <row r="934" customFormat="false" ht="13.5" hidden="false" customHeight="true" outlineLevel="0" collapsed="false">
      <c r="B934" s="67"/>
      <c r="C934" s="68" t="str">
        <f aca="false">IF($B932="","",VLOOKUP($A932,データ,3,0))</f>
        <v/>
      </c>
      <c r="D934" s="69" t="str">
        <f aca="false">IF($B932="","",VLOOKUP($A932,データ,4,0))</f>
        <v/>
      </c>
      <c r="E934" s="20" t="str">
        <f aca="false">IF(B932="","",VLOOKUP($A932,データ,2,0))</f>
        <v/>
      </c>
      <c r="F934" s="63" t="str">
        <f aca="false">IF(C932="","",VLOOKUP($A932,データ,2,0))</f>
        <v/>
      </c>
      <c r="G934" s="64" t="str">
        <f aca="false">IF(A932="","",IF(VLOOKUP(A932,データ,13,0)=0,"",VLOOKUP(VLOOKUP(A932,データ,13,0),品名,2)))</f>
        <v/>
      </c>
      <c r="H934" s="70" t="str">
        <f aca="false">IF(A932="",0,VLOOKUP(A932,データ,14,0))</f>
        <v/>
      </c>
      <c r="I934" s="70" t="str">
        <f aca="false">IF(A932="",0,VLOOKUP(A932,データ,15,0))</f>
        <v/>
      </c>
      <c r="J934" s="70" t="str">
        <f aca="false">H934*I934</f>
        <v/>
      </c>
      <c r="K934" s="48"/>
      <c r="L934" s="66"/>
    </row>
    <row r="935" customFormat="false" ht="13.5" hidden="false" customHeight="true" outlineLevel="0" collapsed="false">
      <c r="B935" s="67"/>
      <c r="C935" s="68"/>
      <c r="D935" s="69"/>
      <c r="E935" s="20" t="str">
        <f aca="false">IF(B933="","",VLOOKUP($A933,データ,2,0))</f>
        <v/>
      </c>
      <c r="F935" s="63" t="str">
        <f aca="false">IF(C933="","",VLOOKUP($A933,データ,2,0))</f>
        <v/>
      </c>
      <c r="G935" s="64" t="str">
        <f aca="false">IF(A932="","",IF(VLOOKUP(A932,データ,16,0)=0,"",VLOOKUP(VLOOKUP(A932,データ,16,0),品名,2)))</f>
        <v/>
      </c>
      <c r="H935" s="70" t="str">
        <f aca="false">IF(A932="",0,VLOOKUP(A932,データ,17,0))</f>
        <v/>
      </c>
      <c r="I935" s="70" t="str">
        <f aca="false">IF(A932="",0,VLOOKUP(A932,データ,18,0))</f>
        <v/>
      </c>
      <c r="J935" s="70" t="str">
        <f aca="false">H935*I935</f>
        <v/>
      </c>
      <c r="K935" s="48"/>
      <c r="L935" s="66"/>
    </row>
    <row r="936" customFormat="false" ht="13.5" hidden="false" customHeight="true" outlineLevel="0" collapsed="false">
      <c r="B936" s="67"/>
      <c r="C936" s="68"/>
      <c r="D936" s="69"/>
      <c r="E936" s="20" t="str">
        <f aca="false">IF(B934="","",VLOOKUP($A934,データ,2,0))</f>
        <v/>
      </c>
      <c r="F936" s="63" t="str">
        <f aca="false">IF(C934="","",VLOOKUP($A934,データ,2,0))</f>
        <v/>
      </c>
      <c r="G936" s="64" t="str">
        <f aca="false">IF(A932="","",IF(VLOOKUP(A932,データ,19,0)=0,"",VLOOKUP(VLOOKUP(A932,データ,19,0),品名,2)))</f>
        <v/>
      </c>
      <c r="H936" s="71" t="str">
        <f aca="false">IF(A932="",0,VLOOKUP(A932,データ,20,0))</f>
        <v/>
      </c>
      <c r="I936" s="72" t="str">
        <f aca="false">IF(A932="",0,VLOOKUP(A932,データ,21,0))</f>
        <v/>
      </c>
      <c r="J936" s="72" t="str">
        <f aca="false">H936*I936</f>
        <v/>
      </c>
      <c r="K936" s="48"/>
      <c r="L936" s="66"/>
    </row>
    <row r="937" customFormat="false" ht="13.5" hidden="false" customHeight="true" outlineLevel="0" collapsed="false">
      <c r="B937" s="67" t="str">
        <f aca="false">IF(I937&gt;=1,"k","")</f>
        <v>k</v>
      </c>
      <c r="C937" s="27"/>
      <c r="D937" s="73"/>
      <c r="E937" s="20" t="str">
        <f aca="false">IF(B935="","",VLOOKUP($A935,データ,2,0))</f>
        <v/>
      </c>
      <c r="F937" s="63" t="str">
        <f aca="false">IF(C935="","",VLOOKUP($A935,データ,2,0))</f>
        <v/>
      </c>
      <c r="G937" s="5" t="s">
        <v>38</v>
      </c>
      <c r="H937" s="5"/>
      <c r="I937" s="46" t="str">
        <f aca="false">SUM(I932:I936)</f>
        <v/>
      </c>
      <c r="J937" s="46" t="str">
        <f aca="false">SUM(J932:J936)</f>
        <v/>
      </c>
      <c r="K937" s="46" t="str">
        <f aca="false">IF(J937&lt;5000,J937,5000)</f>
        <v/>
      </c>
      <c r="L937" s="47" t="n">
        <f aca="false">+J937-K937</f>
        <v>0</v>
      </c>
    </row>
    <row r="938" customFormat="false" ht="13.5" hidden="false" customHeight="true" outlineLevel="0" collapsed="false">
      <c r="A938" s="1" t="str">
        <f aca="false">IF(B938&gt;=1,SMALL(順,B938),"")</f>
        <v/>
      </c>
      <c r="C938" s="77" t="s">
        <v>37</v>
      </c>
      <c r="D938" s="77"/>
      <c r="E938" s="77"/>
      <c r="F938" s="77"/>
      <c r="G938" s="77"/>
      <c r="H938" s="77"/>
      <c r="I938" s="77"/>
      <c r="J938" s="77"/>
      <c r="K938" s="75" t="n">
        <f aca="true">IF(K937&lt;1,"",SUMIF($B$8:INDIRECT("b"&amp;ROW()),"=k",$K$8:$K$707))</f>
        <v>0</v>
      </c>
      <c r="L938" s="76"/>
    </row>
    <row r="939" customFormat="false" ht="13.5" hidden="false" customHeight="true" outlineLevel="0" collapsed="false">
      <c r="A939" s="61" t="str">
        <f aca="false">IF(B939="","",SMALL(順,B939))</f>
        <v/>
      </c>
      <c r="B939" s="1" t="str">
        <f aca="false">IF(B932="","",IF(B932+1&gt;入力用!$W$8,"",B932+1))</f>
        <v/>
      </c>
      <c r="C939" s="23" t="str">
        <f aca="false">B939</f>
        <v/>
      </c>
      <c r="D939" s="62"/>
      <c r="E939" s="20" t="str">
        <f aca="false">IF($B939="","",VLOOKUP($A939,データ,5,0))</f>
        <v/>
      </c>
      <c r="F939" s="63" t="str">
        <f aca="false">IF($B939="","",VLOOKUP($A939,データ,6,0))</f>
        <v/>
      </c>
      <c r="G939" s="64" t="str">
        <f aca="false">IF(A939="","",IF(VLOOKUP(A939,データ,7,0)=0,"",VLOOKUP(VLOOKUP(A939,データ,7,0),品名,2)))</f>
        <v/>
      </c>
      <c r="H939" s="65" t="str">
        <f aca="false">IF(A939="",0,VLOOKUP(A939,データ,8,0))</f>
        <v/>
      </c>
      <c r="I939" s="65" t="str">
        <f aca="false">IF(A939="",0,VLOOKUP(A939,データ,9,0))</f>
        <v/>
      </c>
      <c r="J939" s="65" t="str">
        <f aca="false">H939*I939</f>
        <v/>
      </c>
      <c r="K939" s="48"/>
      <c r="L939" s="66"/>
    </row>
    <row r="940" customFormat="false" ht="13.5" hidden="false" customHeight="true" outlineLevel="0" collapsed="false">
      <c r="B940" s="67"/>
      <c r="C940" s="68"/>
      <c r="D940" s="69"/>
      <c r="E940" s="20" t="str">
        <f aca="false">IF(B938="","",VLOOKUP($A938,データ,2,0))</f>
        <v/>
      </c>
      <c r="F940" s="63" t="n">
        <f aca="false">IF(C938="","",VLOOKUP($A938,データ,2,0))</f>
        <v>1</v>
      </c>
      <c r="G940" s="64" t="str">
        <f aca="false">IF(A939="","",IF(VLOOKUP(A939,データ,10,0)=0,"",VLOOKUP(VLOOKUP(A939,データ,10,0),品名,2)))</f>
        <v/>
      </c>
      <c r="H940" s="70" t="str">
        <f aca="false">IF(A939="",0,VLOOKUP(A939,データ,11,0))</f>
        <v/>
      </c>
      <c r="I940" s="70" t="str">
        <f aca="false">IF(A939="",0,VLOOKUP(A939,データ,12,0))</f>
        <v/>
      </c>
      <c r="J940" s="70" t="str">
        <f aca="false">H940*I940</f>
        <v/>
      </c>
      <c r="K940" s="48"/>
      <c r="L940" s="66"/>
    </row>
    <row r="941" customFormat="false" ht="13.5" hidden="false" customHeight="true" outlineLevel="0" collapsed="false">
      <c r="B941" s="67"/>
      <c r="C941" s="68" t="str">
        <f aca="false">IF($B939="","",VLOOKUP($A939,データ,3,0))</f>
        <v/>
      </c>
      <c r="D941" s="69" t="str">
        <f aca="false">IF($B939="","",VLOOKUP($A939,データ,4,0))</f>
        <v/>
      </c>
      <c r="E941" s="20" t="str">
        <f aca="false">IF(B939="","",VLOOKUP($A939,データ,2,0))</f>
        <v/>
      </c>
      <c r="F941" s="63" t="str">
        <f aca="false">IF(C939="","",VLOOKUP($A939,データ,2,0))</f>
        <v/>
      </c>
      <c r="G941" s="64" t="str">
        <f aca="false">IF(A939="","",IF(VLOOKUP(A939,データ,13,0)=0,"",VLOOKUP(VLOOKUP(A939,データ,13,0),品名,2)))</f>
        <v/>
      </c>
      <c r="H941" s="70" t="str">
        <f aca="false">IF(A939="",0,VLOOKUP(A939,データ,14,0))</f>
        <v/>
      </c>
      <c r="I941" s="70" t="str">
        <f aca="false">IF(A939="",0,VLOOKUP(A939,データ,15,0))</f>
        <v/>
      </c>
      <c r="J941" s="70" t="str">
        <f aca="false">H941*I941</f>
        <v/>
      </c>
      <c r="K941" s="48"/>
      <c r="L941" s="66"/>
    </row>
    <row r="942" customFormat="false" ht="13.5" hidden="false" customHeight="true" outlineLevel="0" collapsed="false">
      <c r="B942" s="67"/>
      <c r="C942" s="68"/>
      <c r="D942" s="69"/>
      <c r="E942" s="20" t="str">
        <f aca="false">IF(B940="","",VLOOKUP($A940,データ,2,0))</f>
        <v/>
      </c>
      <c r="F942" s="63" t="str">
        <f aca="false">IF(C940="","",VLOOKUP($A940,データ,2,0))</f>
        <v/>
      </c>
      <c r="G942" s="64" t="str">
        <f aca="false">IF(A939="","",IF(VLOOKUP(A939,データ,16,0)=0,"",VLOOKUP(VLOOKUP(A939,データ,16,0),品名,2)))</f>
        <v/>
      </c>
      <c r="H942" s="70" t="str">
        <f aca="false">IF(A939="",0,VLOOKUP(A939,データ,17,0))</f>
        <v/>
      </c>
      <c r="I942" s="70" t="str">
        <f aca="false">IF(A939="",0,VLOOKUP(A939,データ,18,0))</f>
        <v/>
      </c>
      <c r="J942" s="70" t="str">
        <f aca="false">H942*I942</f>
        <v/>
      </c>
      <c r="K942" s="48"/>
      <c r="L942" s="66"/>
    </row>
    <row r="943" customFormat="false" ht="13.5" hidden="false" customHeight="true" outlineLevel="0" collapsed="false">
      <c r="B943" s="67"/>
      <c r="C943" s="68"/>
      <c r="D943" s="69"/>
      <c r="E943" s="20" t="str">
        <f aca="false">IF(B941="","",VLOOKUP($A941,データ,2,0))</f>
        <v/>
      </c>
      <c r="F943" s="63" t="str">
        <f aca="false">IF(C941="","",VLOOKUP($A941,データ,2,0))</f>
        <v/>
      </c>
      <c r="G943" s="64" t="str">
        <f aca="false">IF(A939="","",IF(VLOOKUP(A939,データ,19,0)=0,"",VLOOKUP(VLOOKUP(A939,データ,19,0),品名,2)))</f>
        <v/>
      </c>
      <c r="H943" s="71" t="str">
        <f aca="false">IF(A939="",0,VLOOKUP(A939,データ,20,0))</f>
        <v/>
      </c>
      <c r="I943" s="72" t="str">
        <f aca="false">IF(A939="",0,VLOOKUP(A939,データ,21,0))</f>
        <v/>
      </c>
      <c r="J943" s="72" t="str">
        <f aca="false">H943*I943</f>
        <v/>
      </c>
      <c r="K943" s="48"/>
      <c r="L943" s="66"/>
    </row>
    <row r="944" customFormat="false" ht="13.5" hidden="false" customHeight="true" outlineLevel="0" collapsed="false">
      <c r="B944" s="67" t="str">
        <f aca="false">IF(I944&gt;=1,"k","")</f>
        <v>k</v>
      </c>
      <c r="C944" s="27"/>
      <c r="D944" s="73"/>
      <c r="E944" s="20" t="str">
        <f aca="false">IF(B942="","",VLOOKUP($A942,データ,2,0))</f>
        <v/>
      </c>
      <c r="F944" s="63" t="str">
        <f aca="false">IF(C942="","",VLOOKUP($A942,データ,2,0))</f>
        <v/>
      </c>
      <c r="G944" s="5" t="s">
        <v>38</v>
      </c>
      <c r="H944" s="5"/>
      <c r="I944" s="46" t="str">
        <f aca="false">SUM(I939:I943)</f>
        <v/>
      </c>
      <c r="J944" s="46" t="str">
        <f aca="false">SUM(J939:J943)</f>
        <v/>
      </c>
      <c r="K944" s="46" t="str">
        <f aca="false">IF(J944&lt;5000,J944,5000)</f>
        <v/>
      </c>
      <c r="L944" s="47" t="n">
        <f aca="false">+J944-K944</f>
        <v>0</v>
      </c>
    </row>
    <row r="945" customFormat="false" ht="13.5" hidden="false" customHeight="true" outlineLevel="0" collapsed="false">
      <c r="A945" s="1" t="str">
        <f aca="false">IF(B945&gt;=1,SMALL(順,B945),"")</f>
        <v/>
      </c>
      <c r="C945" s="77" t="s">
        <v>37</v>
      </c>
      <c r="D945" s="77"/>
      <c r="E945" s="77"/>
      <c r="F945" s="77"/>
      <c r="G945" s="77"/>
      <c r="H945" s="77"/>
      <c r="I945" s="77"/>
      <c r="J945" s="77"/>
      <c r="K945" s="75" t="n">
        <f aca="true">IF(K944&lt;1,"",SUMIF($B$8:INDIRECT("b"&amp;ROW()),"=k",$K$8:$K$707))</f>
        <v>0</v>
      </c>
      <c r="L945" s="76"/>
    </row>
    <row r="946" customFormat="false" ht="13.5" hidden="false" customHeight="true" outlineLevel="0" collapsed="false">
      <c r="A946" s="61" t="str">
        <f aca="false">IF(B946="","",SMALL(順,B946))</f>
        <v/>
      </c>
      <c r="B946" s="1" t="str">
        <f aca="false">IF(B939="","",IF(B939+1&gt;入力用!$W$8,"",B939+1))</f>
        <v/>
      </c>
      <c r="C946" s="23" t="str">
        <f aca="false">B946</f>
        <v/>
      </c>
      <c r="D946" s="62"/>
      <c r="E946" s="20" t="str">
        <f aca="false">IF($B946="","",VLOOKUP($A946,データ,5,0))</f>
        <v/>
      </c>
      <c r="F946" s="63" t="str">
        <f aca="false">IF($B946="","",VLOOKUP($A946,データ,6,0))</f>
        <v/>
      </c>
      <c r="G946" s="64" t="str">
        <f aca="false">IF(A946="","",IF(VLOOKUP(A946,データ,7,0)=0,"",VLOOKUP(VLOOKUP(A946,データ,7,0),品名,2)))</f>
        <v/>
      </c>
      <c r="H946" s="65" t="str">
        <f aca="false">IF(A946="",0,VLOOKUP(A946,データ,8,0))</f>
        <v/>
      </c>
      <c r="I946" s="65" t="str">
        <f aca="false">IF(A946="",0,VLOOKUP(A946,データ,9,0))</f>
        <v/>
      </c>
      <c r="J946" s="65" t="str">
        <f aca="false">H946*I946</f>
        <v/>
      </c>
      <c r="K946" s="48"/>
      <c r="L946" s="66"/>
    </row>
    <row r="947" customFormat="false" ht="13.5" hidden="false" customHeight="true" outlineLevel="0" collapsed="false">
      <c r="B947" s="67"/>
      <c r="C947" s="68"/>
      <c r="D947" s="69"/>
      <c r="E947" s="20" t="str">
        <f aca="false">IF(B945="","",VLOOKUP($A945,データ,2,0))</f>
        <v/>
      </c>
      <c r="F947" s="63" t="n">
        <f aca="false">IF(C945="","",VLOOKUP($A945,データ,2,0))</f>
        <v>1</v>
      </c>
      <c r="G947" s="64" t="str">
        <f aca="false">IF(A946="","",IF(VLOOKUP(A946,データ,10,0)=0,"",VLOOKUP(VLOOKUP(A946,データ,10,0),品名,2)))</f>
        <v/>
      </c>
      <c r="H947" s="70" t="str">
        <f aca="false">IF(A946="",0,VLOOKUP(A946,データ,11,0))</f>
        <v/>
      </c>
      <c r="I947" s="70" t="str">
        <f aca="false">IF(A946="",0,VLOOKUP(A946,データ,12,0))</f>
        <v/>
      </c>
      <c r="J947" s="70" t="str">
        <f aca="false">H947*I947</f>
        <v/>
      </c>
      <c r="K947" s="48"/>
      <c r="L947" s="66"/>
    </row>
    <row r="948" customFormat="false" ht="13.5" hidden="false" customHeight="true" outlineLevel="0" collapsed="false">
      <c r="B948" s="67"/>
      <c r="C948" s="68" t="str">
        <f aca="false">IF($B946="","",VLOOKUP($A946,データ,3,0))</f>
        <v/>
      </c>
      <c r="D948" s="69" t="str">
        <f aca="false">IF($B946="","",VLOOKUP($A946,データ,4,0))</f>
        <v/>
      </c>
      <c r="E948" s="20" t="str">
        <f aca="false">IF(B946="","",VLOOKUP($A946,データ,2,0))</f>
        <v/>
      </c>
      <c r="F948" s="63" t="str">
        <f aca="false">IF(C946="","",VLOOKUP($A946,データ,2,0))</f>
        <v/>
      </c>
      <c r="G948" s="64" t="str">
        <f aca="false">IF(A946="","",IF(VLOOKUP(A946,データ,13,0)=0,"",VLOOKUP(VLOOKUP(A946,データ,13,0),品名,2)))</f>
        <v/>
      </c>
      <c r="H948" s="70" t="str">
        <f aca="false">IF(A946="",0,VLOOKUP(A946,データ,14,0))</f>
        <v/>
      </c>
      <c r="I948" s="70" t="str">
        <f aca="false">IF(A946="",0,VLOOKUP(A946,データ,15,0))</f>
        <v/>
      </c>
      <c r="J948" s="70" t="str">
        <f aca="false">H948*I948</f>
        <v/>
      </c>
      <c r="K948" s="48"/>
      <c r="L948" s="66"/>
    </row>
    <row r="949" customFormat="false" ht="13.5" hidden="false" customHeight="true" outlineLevel="0" collapsed="false">
      <c r="B949" s="67"/>
      <c r="C949" s="68"/>
      <c r="D949" s="69"/>
      <c r="E949" s="20" t="str">
        <f aca="false">IF(B947="","",VLOOKUP($A947,データ,2,0))</f>
        <v/>
      </c>
      <c r="F949" s="63" t="str">
        <f aca="false">IF(C947="","",VLOOKUP($A947,データ,2,0))</f>
        <v/>
      </c>
      <c r="G949" s="64" t="str">
        <f aca="false">IF(A946="","",IF(VLOOKUP(A946,データ,16,0)=0,"",VLOOKUP(VLOOKUP(A946,データ,16,0),品名,2)))</f>
        <v/>
      </c>
      <c r="H949" s="70" t="str">
        <f aca="false">IF(A946="",0,VLOOKUP(A946,データ,17,0))</f>
        <v/>
      </c>
      <c r="I949" s="70" t="str">
        <f aca="false">IF(A946="",0,VLOOKUP(A946,データ,18,0))</f>
        <v/>
      </c>
      <c r="J949" s="70" t="str">
        <f aca="false">H949*I949</f>
        <v/>
      </c>
      <c r="K949" s="48"/>
      <c r="L949" s="66"/>
    </row>
    <row r="950" customFormat="false" ht="13.5" hidden="false" customHeight="true" outlineLevel="0" collapsed="false">
      <c r="B950" s="67"/>
      <c r="C950" s="68"/>
      <c r="D950" s="69"/>
      <c r="E950" s="20" t="str">
        <f aca="false">IF(B948="","",VLOOKUP($A948,データ,2,0))</f>
        <v/>
      </c>
      <c r="F950" s="63" t="str">
        <f aca="false">IF(C948="","",VLOOKUP($A948,データ,2,0))</f>
        <v/>
      </c>
      <c r="G950" s="64" t="str">
        <f aca="false">IF(A946="","",IF(VLOOKUP(A946,データ,19,0)=0,"",VLOOKUP(VLOOKUP(A946,データ,19,0),品名,2)))</f>
        <v/>
      </c>
      <c r="H950" s="71" t="str">
        <f aca="false">IF(A946="",0,VLOOKUP(A946,データ,20,0))</f>
        <v/>
      </c>
      <c r="I950" s="72" t="str">
        <f aca="false">IF(A946="",0,VLOOKUP(A946,データ,21,0))</f>
        <v/>
      </c>
      <c r="J950" s="72" t="str">
        <f aca="false">H950*I950</f>
        <v/>
      </c>
      <c r="K950" s="48"/>
      <c r="L950" s="66"/>
    </row>
    <row r="951" customFormat="false" ht="13.5" hidden="false" customHeight="true" outlineLevel="0" collapsed="false">
      <c r="B951" s="67" t="str">
        <f aca="false">IF(I951&gt;=1,"k","")</f>
        <v>k</v>
      </c>
      <c r="C951" s="27"/>
      <c r="D951" s="73"/>
      <c r="E951" s="20" t="str">
        <f aca="false">IF(B949="","",VLOOKUP($A949,データ,2,0))</f>
        <v/>
      </c>
      <c r="F951" s="63" t="str">
        <f aca="false">IF(C949="","",VLOOKUP($A949,データ,2,0))</f>
        <v/>
      </c>
      <c r="G951" s="5" t="s">
        <v>38</v>
      </c>
      <c r="H951" s="5"/>
      <c r="I951" s="46" t="str">
        <f aca="false">SUM(I946:I950)</f>
        <v/>
      </c>
      <c r="J951" s="46" t="str">
        <f aca="false">SUM(J946:J950)</f>
        <v/>
      </c>
      <c r="K951" s="46" t="str">
        <f aca="false">IF(J951&lt;5000,J951,5000)</f>
        <v/>
      </c>
      <c r="L951" s="47" t="n">
        <f aca="false">+J951-K951</f>
        <v>0</v>
      </c>
    </row>
    <row r="952" customFormat="false" ht="13.5" hidden="false" customHeight="true" outlineLevel="0" collapsed="false">
      <c r="A952" s="1" t="str">
        <f aca="false">IF(B952&gt;=1,SMALL(順,B952),"")</f>
        <v/>
      </c>
      <c r="C952" s="77" t="s">
        <v>37</v>
      </c>
      <c r="D952" s="77"/>
      <c r="E952" s="77"/>
      <c r="F952" s="77"/>
      <c r="G952" s="77"/>
      <c r="H952" s="77"/>
      <c r="I952" s="77"/>
      <c r="J952" s="77"/>
      <c r="K952" s="75" t="n">
        <f aca="true">IF(K951&lt;1,"",SUMIF($B$8:INDIRECT("b"&amp;ROW()),"=k",$K$8:$K$707))</f>
        <v>0</v>
      </c>
      <c r="L952" s="76"/>
    </row>
    <row r="953" customFormat="false" ht="13.5" hidden="false" customHeight="true" outlineLevel="0" collapsed="false">
      <c r="A953" s="61" t="str">
        <f aca="false">IF(B953="","",SMALL(順,B953))</f>
        <v/>
      </c>
      <c r="B953" s="1" t="str">
        <f aca="false">IF(B946="","",IF(B946+1&gt;入力用!$W$8,"",B946+1))</f>
        <v/>
      </c>
      <c r="C953" s="23" t="str">
        <f aca="false">B953</f>
        <v/>
      </c>
      <c r="D953" s="62"/>
      <c r="E953" s="20" t="str">
        <f aca="false">IF($B953="","",VLOOKUP($A953,データ,5,0))</f>
        <v/>
      </c>
      <c r="F953" s="63" t="str">
        <f aca="false">IF($B953="","",VLOOKUP($A953,データ,6,0))</f>
        <v/>
      </c>
      <c r="G953" s="64" t="str">
        <f aca="false">IF(A953="","",IF(VLOOKUP(A953,データ,7,0)=0,"",VLOOKUP(VLOOKUP(A953,データ,7,0),品名,2)))</f>
        <v/>
      </c>
      <c r="H953" s="65" t="str">
        <f aca="false">IF(A953="",0,VLOOKUP(A953,データ,8,0))</f>
        <v/>
      </c>
      <c r="I953" s="65" t="str">
        <f aca="false">IF(A953="",0,VLOOKUP(A953,データ,9,0))</f>
        <v/>
      </c>
      <c r="J953" s="65" t="str">
        <f aca="false">H953*I953</f>
        <v/>
      </c>
      <c r="K953" s="48"/>
      <c r="L953" s="66"/>
    </row>
    <row r="954" customFormat="false" ht="13.5" hidden="false" customHeight="true" outlineLevel="0" collapsed="false">
      <c r="B954" s="67"/>
      <c r="C954" s="68"/>
      <c r="D954" s="69"/>
      <c r="E954" s="20" t="str">
        <f aca="false">IF(B952="","",VLOOKUP($A952,データ,2,0))</f>
        <v/>
      </c>
      <c r="F954" s="63" t="n">
        <f aca="false">IF(C952="","",VLOOKUP($A952,データ,2,0))</f>
        <v>1</v>
      </c>
      <c r="G954" s="64" t="str">
        <f aca="false">IF(A953="","",IF(VLOOKUP(A953,データ,10,0)=0,"",VLOOKUP(VLOOKUP(A953,データ,10,0),品名,2)))</f>
        <v/>
      </c>
      <c r="H954" s="70" t="str">
        <f aca="false">IF(A953="",0,VLOOKUP(A953,データ,11,0))</f>
        <v/>
      </c>
      <c r="I954" s="70" t="str">
        <f aca="false">IF(A953="",0,VLOOKUP(A953,データ,12,0))</f>
        <v/>
      </c>
      <c r="J954" s="70" t="str">
        <f aca="false">H954*I954</f>
        <v/>
      </c>
      <c r="K954" s="48"/>
      <c r="L954" s="66"/>
    </row>
    <row r="955" customFormat="false" ht="13.5" hidden="false" customHeight="true" outlineLevel="0" collapsed="false">
      <c r="B955" s="67"/>
      <c r="C955" s="68" t="str">
        <f aca="false">IF($B953="","",VLOOKUP($A953,データ,3,0))</f>
        <v/>
      </c>
      <c r="D955" s="69" t="str">
        <f aca="false">IF($B953="","",VLOOKUP($A953,データ,4,0))</f>
        <v/>
      </c>
      <c r="E955" s="20" t="str">
        <f aca="false">IF(B953="","",VLOOKUP($A953,データ,2,0))</f>
        <v/>
      </c>
      <c r="F955" s="63" t="str">
        <f aca="false">IF(C953="","",VLOOKUP($A953,データ,2,0))</f>
        <v/>
      </c>
      <c r="G955" s="64" t="str">
        <f aca="false">IF(A953="","",IF(VLOOKUP(A953,データ,13,0)=0,"",VLOOKUP(VLOOKUP(A953,データ,13,0),品名,2)))</f>
        <v/>
      </c>
      <c r="H955" s="70" t="str">
        <f aca="false">IF(A953="",0,VLOOKUP(A953,データ,14,0))</f>
        <v/>
      </c>
      <c r="I955" s="70" t="str">
        <f aca="false">IF(A953="",0,VLOOKUP(A953,データ,15,0))</f>
        <v/>
      </c>
      <c r="J955" s="70" t="str">
        <f aca="false">H955*I955</f>
        <v/>
      </c>
      <c r="K955" s="48"/>
      <c r="L955" s="66"/>
    </row>
    <row r="956" customFormat="false" ht="13.5" hidden="false" customHeight="true" outlineLevel="0" collapsed="false">
      <c r="B956" s="67"/>
      <c r="C956" s="68"/>
      <c r="D956" s="69"/>
      <c r="E956" s="20" t="str">
        <f aca="false">IF(B954="","",VLOOKUP($A954,データ,2,0))</f>
        <v/>
      </c>
      <c r="F956" s="63" t="str">
        <f aca="false">IF(C954="","",VLOOKUP($A954,データ,2,0))</f>
        <v/>
      </c>
      <c r="G956" s="64" t="str">
        <f aca="false">IF(A953="","",IF(VLOOKUP(A953,データ,16,0)=0,"",VLOOKUP(VLOOKUP(A953,データ,16,0),品名,2)))</f>
        <v/>
      </c>
      <c r="H956" s="70" t="str">
        <f aca="false">IF(A953="",0,VLOOKUP(A953,データ,17,0))</f>
        <v/>
      </c>
      <c r="I956" s="70" t="str">
        <f aca="false">IF(A953="",0,VLOOKUP(A953,データ,18,0))</f>
        <v/>
      </c>
      <c r="J956" s="70" t="str">
        <f aca="false">H956*I956</f>
        <v/>
      </c>
      <c r="K956" s="48"/>
      <c r="L956" s="66"/>
    </row>
    <row r="957" customFormat="false" ht="13.5" hidden="false" customHeight="true" outlineLevel="0" collapsed="false">
      <c r="B957" s="67"/>
      <c r="C957" s="68"/>
      <c r="D957" s="69"/>
      <c r="E957" s="20" t="str">
        <f aca="false">IF(B955="","",VLOOKUP($A955,データ,2,0))</f>
        <v/>
      </c>
      <c r="F957" s="63" t="str">
        <f aca="false">IF(C955="","",VLOOKUP($A955,データ,2,0))</f>
        <v/>
      </c>
      <c r="G957" s="64" t="str">
        <f aca="false">IF(A953="","",IF(VLOOKUP(A953,データ,19,0)=0,"",VLOOKUP(VLOOKUP(A953,データ,19,0),品名,2)))</f>
        <v/>
      </c>
      <c r="H957" s="71" t="str">
        <f aca="false">IF(A953="",0,VLOOKUP(A953,データ,20,0))</f>
        <v/>
      </c>
      <c r="I957" s="72" t="str">
        <f aca="false">IF(A953="",0,VLOOKUP(A953,データ,21,0))</f>
        <v/>
      </c>
      <c r="J957" s="72" t="str">
        <f aca="false">H957*I957</f>
        <v/>
      </c>
      <c r="K957" s="48"/>
      <c r="L957" s="66"/>
    </row>
    <row r="958" customFormat="false" ht="13.5" hidden="false" customHeight="true" outlineLevel="0" collapsed="false">
      <c r="B958" s="67" t="str">
        <f aca="false">IF(I958&gt;=1,"k","")</f>
        <v>k</v>
      </c>
      <c r="C958" s="27"/>
      <c r="D958" s="73"/>
      <c r="E958" s="20" t="str">
        <f aca="false">IF(B956="","",VLOOKUP($A956,データ,2,0))</f>
        <v/>
      </c>
      <c r="F958" s="63" t="str">
        <f aca="false">IF(C956="","",VLOOKUP($A956,データ,2,0))</f>
        <v/>
      </c>
      <c r="G958" s="5" t="s">
        <v>38</v>
      </c>
      <c r="H958" s="5"/>
      <c r="I958" s="46" t="str">
        <f aca="false">SUM(I953:I957)</f>
        <v/>
      </c>
      <c r="J958" s="46" t="str">
        <f aca="false">SUM(J953:J957)</f>
        <v/>
      </c>
      <c r="K958" s="46" t="str">
        <f aca="false">IF(J958&lt;5000,J958,5000)</f>
        <v/>
      </c>
      <c r="L958" s="47" t="n">
        <f aca="false">+J958-K958</f>
        <v>0</v>
      </c>
    </row>
    <row r="959" customFormat="false" ht="13.5" hidden="false" customHeight="true" outlineLevel="0" collapsed="false">
      <c r="A959" s="1" t="str">
        <f aca="false">IF(B959&gt;=1,SMALL(順,B959),"")</f>
        <v/>
      </c>
      <c r="C959" s="77" t="s">
        <v>37</v>
      </c>
      <c r="D959" s="77"/>
      <c r="E959" s="77"/>
      <c r="F959" s="77"/>
      <c r="G959" s="77"/>
      <c r="H959" s="77"/>
      <c r="I959" s="77"/>
      <c r="J959" s="77"/>
      <c r="K959" s="75" t="n">
        <f aca="true">IF(K958&lt;1,"",SUMIF($B$8:INDIRECT("b"&amp;ROW()),"=k",$K$8:$K$707))</f>
        <v>0</v>
      </c>
      <c r="L959" s="76"/>
    </row>
    <row r="960" customFormat="false" ht="13.5" hidden="false" customHeight="true" outlineLevel="0" collapsed="false">
      <c r="A960" s="61" t="str">
        <f aca="false">IF(B960="","",SMALL(順,B960))</f>
        <v/>
      </c>
      <c r="B960" s="1" t="str">
        <f aca="false">IF(B953="","",IF(B953+1&gt;入力用!$W$8,"",B953+1))</f>
        <v/>
      </c>
      <c r="C960" s="23" t="str">
        <f aca="false">B960</f>
        <v/>
      </c>
      <c r="D960" s="62"/>
      <c r="E960" s="20" t="str">
        <f aca="false">IF($B960="","",VLOOKUP($A960,データ,5,0))</f>
        <v/>
      </c>
      <c r="F960" s="63" t="str">
        <f aca="false">IF($B960="","",VLOOKUP($A960,データ,6,0))</f>
        <v/>
      </c>
      <c r="G960" s="64" t="str">
        <f aca="false">IF(A960="","",IF(VLOOKUP(A960,データ,7,0)=0,"",VLOOKUP(VLOOKUP(A960,データ,7,0),品名,2)))</f>
        <v/>
      </c>
      <c r="H960" s="65" t="str">
        <f aca="false">IF(A960="",0,VLOOKUP(A960,データ,8,0))</f>
        <v/>
      </c>
      <c r="I960" s="65" t="str">
        <f aca="false">IF(A960="",0,VLOOKUP(A960,データ,9,0))</f>
        <v/>
      </c>
      <c r="J960" s="65" t="str">
        <f aca="false">H960*I960</f>
        <v/>
      </c>
      <c r="K960" s="48"/>
      <c r="L960" s="66"/>
    </row>
    <row r="961" customFormat="false" ht="13.5" hidden="false" customHeight="true" outlineLevel="0" collapsed="false">
      <c r="B961" s="67"/>
      <c r="C961" s="68"/>
      <c r="D961" s="69"/>
      <c r="E961" s="20" t="str">
        <f aca="false">IF(B959="","",VLOOKUP($A959,データ,2,0))</f>
        <v/>
      </c>
      <c r="F961" s="63" t="n">
        <f aca="false">IF(C959="","",VLOOKUP($A959,データ,2,0))</f>
        <v>1</v>
      </c>
      <c r="G961" s="64" t="str">
        <f aca="false">IF(A960="","",IF(VLOOKUP(A960,データ,10,0)=0,"",VLOOKUP(VLOOKUP(A960,データ,10,0),品名,2)))</f>
        <v/>
      </c>
      <c r="H961" s="70" t="str">
        <f aca="false">IF(A960="",0,VLOOKUP(A960,データ,11,0))</f>
        <v/>
      </c>
      <c r="I961" s="70" t="str">
        <f aca="false">IF(A960="",0,VLOOKUP(A960,データ,12,0))</f>
        <v/>
      </c>
      <c r="J961" s="70" t="str">
        <f aca="false">H961*I961</f>
        <v/>
      </c>
      <c r="K961" s="48"/>
      <c r="L961" s="66"/>
    </row>
    <row r="962" customFormat="false" ht="13.5" hidden="false" customHeight="true" outlineLevel="0" collapsed="false">
      <c r="B962" s="67"/>
      <c r="C962" s="68" t="str">
        <f aca="false">IF($B960="","",VLOOKUP($A960,データ,3,0))</f>
        <v/>
      </c>
      <c r="D962" s="69" t="str">
        <f aca="false">IF($B960="","",VLOOKUP($A960,データ,4,0))</f>
        <v/>
      </c>
      <c r="E962" s="20" t="str">
        <f aca="false">IF(B960="","",VLOOKUP($A960,データ,2,0))</f>
        <v/>
      </c>
      <c r="F962" s="63" t="str">
        <f aca="false">IF(C960="","",VLOOKUP($A960,データ,2,0))</f>
        <v/>
      </c>
      <c r="G962" s="64" t="str">
        <f aca="false">IF(A960="","",IF(VLOOKUP(A960,データ,13,0)=0,"",VLOOKUP(VLOOKUP(A960,データ,13,0),品名,2)))</f>
        <v/>
      </c>
      <c r="H962" s="70" t="str">
        <f aca="false">IF(A960="",0,VLOOKUP(A960,データ,14,0))</f>
        <v/>
      </c>
      <c r="I962" s="70" t="str">
        <f aca="false">IF(A960="",0,VLOOKUP(A960,データ,15,0))</f>
        <v/>
      </c>
      <c r="J962" s="70" t="str">
        <f aca="false">H962*I962</f>
        <v/>
      </c>
      <c r="K962" s="48"/>
      <c r="L962" s="66"/>
    </row>
    <row r="963" customFormat="false" ht="13.5" hidden="false" customHeight="true" outlineLevel="0" collapsed="false">
      <c r="B963" s="67"/>
      <c r="C963" s="68"/>
      <c r="D963" s="69"/>
      <c r="E963" s="20" t="str">
        <f aca="false">IF(B961="","",VLOOKUP($A961,データ,2,0))</f>
        <v/>
      </c>
      <c r="F963" s="63" t="str">
        <f aca="false">IF(C961="","",VLOOKUP($A961,データ,2,0))</f>
        <v/>
      </c>
      <c r="G963" s="64" t="str">
        <f aca="false">IF(A960="","",IF(VLOOKUP(A960,データ,16,0)=0,"",VLOOKUP(VLOOKUP(A960,データ,16,0),品名,2)))</f>
        <v/>
      </c>
      <c r="H963" s="70" t="str">
        <f aca="false">IF(A960="",0,VLOOKUP(A960,データ,17,0))</f>
        <v/>
      </c>
      <c r="I963" s="70" t="str">
        <f aca="false">IF(A960="",0,VLOOKUP(A960,データ,18,0))</f>
        <v/>
      </c>
      <c r="J963" s="70" t="str">
        <f aca="false">H963*I963</f>
        <v/>
      </c>
      <c r="K963" s="48"/>
      <c r="L963" s="66"/>
    </row>
    <row r="964" customFormat="false" ht="13.5" hidden="false" customHeight="true" outlineLevel="0" collapsed="false">
      <c r="B964" s="67"/>
      <c r="C964" s="68"/>
      <c r="D964" s="69"/>
      <c r="E964" s="20" t="str">
        <f aca="false">IF(B962="","",VLOOKUP($A962,データ,2,0))</f>
        <v/>
      </c>
      <c r="F964" s="63" t="str">
        <f aca="false">IF(C962="","",VLOOKUP($A962,データ,2,0))</f>
        <v/>
      </c>
      <c r="G964" s="64" t="str">
        <f aca="false">IF(A960="","",IF(VLOOKUP(A960,データ,19,0)=0,"",VLOOKUP(VLOOKUP(A960,データ,19,0),品名,2)))</f>
        <v/>
      </c>
      <c r="H964" s="71" t="str">
        <f aca="false">IF(A960="",0,VLOOKUP(A960,データ,20,0))</f>
        <v/>
      </c>
      <c r="I964" s="72" t="str">
        <f aca="false">IF(A960="",0,VLOOKUP(A960,データ,21,0))</f>
        <v/>
      </c>
      <c r="J964" s="72" t="str">
        <f aca="false">H964*I964</f>
        <v/>
      </c>
      <c r="K964" s="48"/>
      <c r="L964" s="66"/>
    </row>
    <row r="965" customFormat="false" ht="13.5" hidden="false" customHeight="true" outlineLevel="0" collapsed="false">
      <c r="B965" s="67" t="str">
        <f aca="false">IF(I965&gt;=1,"k","")</f>
        <v>k</v>
      </c>
      <c r="C965" s="27"/>
      <c r="D965" s="73"/>
      <c r="E965" s="20" t="str">
        <f aca="false">IF(B963="","",VLOOKUP($A963,データ,2,0))</f>
        <v/>
      </c>
      <c r="F965" s="63" t="str">
        <f aca="false">IF(C963="","",VLOOKUP($A963,データ,2,0))</f>
        <v/>
      </c>
      <c r="G965" s="5" t="s">
        <v>38</v>
      </c>
      <c r="H965" s="5"/>
      <c r="I965" s="46" t="str">
        <f aca="false">SUM(I960:I964)</f>
        <v/>
      </c>
      <c r="J965" s="46" t="str">
        <f aca="false">SUM(J960:J964)</f>
        <v/>
      </c>
      <c r="K965" s="46" t="str">
        <f aca="false">IF(J965&lt;5000,J965,5000)</f>
        <v/>
      </c>
      <c r="L965" s="47" t="n">
        <f aca="false">+J965-K965</f>
        <v>0</v>
      </c>
    </row>
    <row r="966" customFormat="false" ht="13.5" hidden="false" customHeight="true" outlineLevel="0" collapsed="false">
      <c r="A966" s="1" t="str">
        <f aca="false">IF(B966&gt;=1,SMALL(順,B966),"")</f>
        <v/>
      </c>
      <c r="C966" s="77" t="s">
        <v>37</v>
      </c>
      <c r="D966" s="77"/>
      <c r="E966" s="77"/>
      <c r="F966" s="77"/>
      <c r="G966" s="77"/>
      <c r="H966" s="77"/>
      <c r="I966" s="77"/>
      <c r="J966" s="77"/>
      <c r="K966" s="75" t="n">
        <f aca="true">IF(K965&lt;1,"",SUMIF($B$8:INDIRECT("b"&amp;ROW()),"=k",$K$8:$K$707))</f>
        <v>0</v>
      </c>
      <c r="L966" s="76"/>
    </row>
    <row r="967" customFormat="false" ht="13.5" hidden="false" customHeight="true" outlineLevel="0" collapsed="false">
      <c r="A967" s="61" t="str">
        <f aca="false">IF(B967="","",SMALL(順,B967))</f>
        <v/>
      </c>
      <c r="B967" s="1" t="str">
        <f aca="false">IF(B960="","",IF(B960+1&gt;入力用!$W$8,"",B960+1))</f>
        <v/>
      </c>
      <c r="C967" s="23" t="str">
        <f aca="false">B967</f>
        <v/>
      </c>
      <c r="D967" s="62"/>
      <c r="E967" s="20" t="str">
        <f aca="false">IF($B967="","",VLOOKUP($A967,データ,5,0))</f>
        <v/>
      </c>
      <c r="F967" s="63" t="str">
        <f aca="false">IF($B967="","",VLOOKUP($A967,データ,6,0))</f>
        <v/>
      </c>
      <c r="G967" s="64" t="str">
        <f aca="false">IF(A967="","",IF(VLOOKUP(A967,データ,7,0)=0,"",VLOOKUP(VLOOKUP(A967,データ,7,0),品名,2)))</f>
        <v/>
      </c>
      <c r="H967" s="65" t="str">
        <f aca="false">IF(A967="",0,VLOOKUP(A967,データ,8,0))</f>
        <v/>
      </c>
      <c r="I967" s="65" t="str">
        <f aca="false">IF(A967="",0,VLOOKUP(A967,データ,9,0))</f>
        <v/>
      </c>
      <c r="J967" s="65" t="str">
        <f aca="false">H967*I967</f>
        <v/>
      </c>
      <c r="K967" s="48"/>
      <c r="L967" s="66"/>
    </row>
    <row r="968" customFormat="false" ht="13.5" hidden="false" customHeight="true" outlineLevel="0" collapsed="false">
      <c r="B968" s="67"/>
      <c r="C968" s="68"/>
      <c r="D968" s="69"/>
      <c r="E968" s="20" t="str">
        <f aca="false">IF(B966="","",VLOOKUP($A966,データ,2,0))</f>
        <v/>
      </c>
      <c r="F968" s="63" t="n">
        <f aca="false">IF(C966="","",VLOOKUP($A966,データ,2,0))</f>
        <v>1</v>
      </c>
      <c r="G968" s="64" t="str">
        <f aca="false">IF(A967="","",IF(VLOOKUP(A967,データ,10,0)=0,"",VLOOKUP(VLOOKUP(A967,データ,10,0),品名,2)))</f>
        <v/>
      </c>
      <c r="H968" s="70" t="str">
        <f aca="false">IF(A967="",0,VLOOKUP(A967,データ,11,0))</f>
        <v/>
      </c>
      <c r="I968" s="70" t="str">
        <f aca="false">IF(A967="",0,VLOOKUP(A967,データ,12,0))</f>
        <v/>
      </c>
      <c r="J968" s="70" t="str">
        <f aca="false">H968*I968</f>
        <v/>
      </c>
      <c r="K968" s="48"/>
      <c r="L968" s="66"/>
    </row>
    <row r="969" customFormat="false" ht="13.5" hidden="false" customHeight="true" outlineLevel="0" collapsed="false">
      <c r="B969" s="67"/>
      <c r="C969" s="68" t="str">
        <f aca="false">IF($B967="","",VLOOKUP($A967,データ,3,0))</f>
        <v/>
      </c>
      <c r="D969" s="69" t="str">
        <f aca="false">IF($B967="","",VLOOKUP($A967,データ,4,0))</f>
        <v/>
      </c>
      <c r="E969" s="20" t="str">
        <f aca="false">IF(B967="","",VLOOKUP($A967,データ,2,0))</f>
        <v/>
      </c>
      <c r="F969" s="63" t="str">
        <f aca="false">IF(C967="","",VLOOKUP($A967,データ,2,0))</f>
        <v/>
      </c>
      <c r="G969" s="64" t="str">
        <f aca="false">IF(A967="","",IF(VLOOKUP(A967,データ,13,0)=0,"",VLOOKUP(VLOOKUP(A967,データ,13,0),品名,2)))</f>
        <v/>
      </c>
      <c r="H969" s="70" t="str">
        <f aca="false">IF(A967="",0,VLOOKUP(A967,データ,14,0))</f>
        <v/>
      </c>
      <c r="I969" s="70" t="str">
        <f aca="false">IF(A967="",0,VLOOKUP(A967,データ,15,0))</f>
        <v/>
      </c>
      <c r="J969" s="70" t="str">
        <f aca="false">H969*I969</f>
        <v/>
      </c>
      <c r="K969" s="48"/>
      <c r="L969" s="66"/>
    </row>
    <row r="970" customFormat="false" ht="13.5" hidden="false" customHeight="true" outlineLevel="0" collapsed="false">
      <c r="B970" s="67"/>
      <c r="C970" s="68"/>
      <c r="D970" s="69"/>
      <c r="E970" s="20" t="str">
        <f aca="false">IF(B968="","",VLOOKUP($A968,データ,2,0))</f>
        <v/>
      </c>
      <c r="F970" s="63" t="str">
        <f aca="false">IF(C968="","",VLOOKUP($A968,データ,2,0))</f>
        <v/>
      </c>
      <c r="G970" s="64" t="str">
        <f aca="false">IF(A967="","",IF(VLOOKUP(A967,データ,16,0)=0,"",VLOOKUP(VLOOKUP(A967,データ,16,0),品名,2)))</f>
        <v/>
      </c>
      <c r="H970" s="70" t="str">
        <f aca="false">IF(A967="",0,VLOOKUP(A967,データ,17,0))</f>
        <v/>
      </c>
      <c r="I970" s="70" t="str">
        <f aca="false">IF(A967="",0,VLOOKUP(A967,データ,18,0))</f>
        <v/>
      </c>
      <c r="J970" s="70" t="str">
        <f aca="false">H970*I970</f>
        <v/>
      </c>
      <c r="K970" s="48"/>
      <c r="L970" s="66"/>
    </row>
    <row r="971" customFormat="false" ht="13.5" hidden="false" customHeight="true" outlineLevel="0" collapsed="false">
      <c r="B971" s="67"/>
      <c r="C971" s="68"/>
      <c r="D971" s="69"/>
      <c r="E971" s="20" t="str">
        <f aca="false">IF(B969="","",VLOOKUP($A969,データ,2,0))</f>
        <v/>
      </c>
      <c r="F971" s="63" t="str">
        <f aca="false">IF(C969="","",VLOOKUP($A969,データ,2,0))</f>
        <v/>
      </c>
      <c r="G971" s="64" t="str">
        <f aca="false">IF(A967="","",IF(VLOOKUP(A967,データ,19,0)=0,"",VLOOKUP(VLOOKUP(A967,データ,19,0),品名,2)))</f>
        <v/>
      </c>
      <c r="H971" s="71" t="str">
        <f aca="false">IF(A967="",0,VLOOKUP(A967,データ,20,0))</f>
        <v/>
      </c>
      <c r="I971" s="72" t="str">
        <f aca="false">IF(A967="",0,VLOOKUP(A967,データ,21,0))</f>
        <v/>
      </c>
      <c r="J971" s="72" t="str">
        <f aca="false">H971*I971</f>
        <v/>
      </c>
      <c r="K971" s="48"/>
      <c r="L971" s="66"/>
    </row>
    <row r="972" customFormat="false" ht="13.5" hidden="false" customHeight="true" outlineLevel="0" collapsed="false">
      <c r="B972" s="67" t="str">
        <f aca="false">IF(I972&gt;=1,"k","")</f>
        <v>k</v>
      </c>
      <c r="C972" s="27"/>
      <c r="D972" s="73"/>
      <c r="E972" s="20" t="str">
        <f aca="false">IF(B970="","",VLOOKUP($A970,データ,2,0))</f>
        <v/>
      </c>
      <c r="F972" s="63" t="str">
        <f aca="false">IF(C970="","",VLOOKUP($A970,データ,2,0))</f>
        <v/>
      </c>
      <c r="G972" s="5" t="s">
        <v>38</v>
      </c>
      <c r="H972" s="5"/>
      <c r="I972" s="46" t="str">
        <f aca="false">SUM(I967:I971)</f>
        <v/>
      </c>
      <c r="J972" s="46" t="str">
        <f aca="false">SUM(J967:J971)</f>
        <v/>
      </c>
      <c r="K972" s="46" t="str">
        <f aca="false">IF(J972&lt;5000,J972,5000)</f>
        <v/>
      </c>
      <c r="L972" s="47" t="n">
        <f aca="false">+J972-K972</f>
        <v>0</v>
      </c>
    </row>
    <row r="973" customFormat="false" ht="13.5" hidden="false" customHeight="true" outlineLevel="0" collapsed="false">
      <c r="A973" s="1" t="str">
        <f aca="false">IF(B973&gt;=1,SMALL(順,B973),"")</f>
        <v/>
      </c>
      <c r="C973" s="77" t="s">
        <v>37</v>
      </c>
      <c r="D973" s="77"/>
      <c r="E973" s="77"/>
      <c r="F973" s="77"/>
      <c r="G973" s="77"/>
      <c r="H973" s="77"/>
      <c r="I973" s="77"/>
      <c r="J973" s="77"/>
      <c r="K973" s="75" t="n">
        <f aca="true">IF(K972&lt;1,"",SUMIF($B$8:INDIRECT("b"&amp;ROW()),"=k",$K$8:$K$707))</f>
        <v>0</v>
      </c>
      <c r="L973" s="76"/>
    </row>
    <row r="974" customFormat="false" ht="13.5" hidden="false" customHeight="true" outlineLevel="0" collapsed="false">
      <c r="A974" s="61" t="str">
        <f aca="false">IF(B974="","",SMALL(順,B974))</f>
        <v/>
      </c>
      <c r="B974" s="1" t="str">
        <f aca="false">IF(B967="","",IF(B967+1&gt;入力用!$W$8,"",B967+1))</f>
        <v/>
      </c>
      <c r="C974" s="23" t="str">
        <f aca="false">B974</f>
        <v/>
      </c>
      <c r="D974" s="62"/>
      <c r="E974" s="20" t="str">
        <f aca="false">IF($B974="","",VLOOKUP($A974,データ,5,0))</f>
        <v/>
      </c>
      <c r="F974" s="63" t="str">
        <f aca="false">IF($B974="","",VLOOKUP($A974,データ,6,0))</f>
        <v/>
      </c>
      <c r="G974" s="64" t="str">
        <f aca="false">IF(A974="","",IF(VLOOKUP(A974,データ,7,0)=0,"",VLOOKUP(VLOOKUP(A974,データ,7,0),品名,2)))</f>
        <v/>
      </c>
      <c r="H974" s="65" t="str">
        <f aca="false">IF(A974="",0,VLOOKUP(A974,データ,8,0))</f>
        <v/>
      </c>
      <c r="I974" s="65" t="str">
        <f aca="false">IF(A974="",0,VLOOKUP(A974,データ,9,0))</f>
        <v/>
      </c>
      <c r="J974" s="65" t="str">
        <f aca="false">H974*I974</f>
        <v/>
      </c>
      <c r="K974" s="48"/>
      <c r="L974" s="66"/>
    </row>
    <row r="975" customFormat="false" ht="13.5" hidden="false" customHeight="true" outlineLevel="0" collapsed="false">
      <c r="B975" s="67"/>
      <c r="C975" s="68"/>
      <c r="D975" s="69"/>
      <c r="E975" s="20" t="str">
        <f aca="false">IF(B973="","",VLOOKUP($A973,データ,2,0))</f>
        <v/>
      </c>
      <c r="F975" s="63" t="n">
        <f aca="false">IF(C973="","",VLOOKUP($A973,データ,2,0))</f>
        <v>1</v>
      </c>
      <c r="G975" s="64" t="str">
        <f aca="false">IF(A974="","",IF(VLOOKUP(A974,データ,10,0)=0,"",VLOOKUP(VLOOKUP(A974,データ,10,0),品名,2)))</f>
        <v/>
      </c>
      <c r="H975" s="70" t="str">
        <f aca="false">IF(A974="",0,VLOOKUP(A974,データ,11,0))</f>
        <v/>
      </c>
      <c r="I975" s="70" t="str">
        <f aca="false">IF(A974="",0,VLOOKUP(A974,データ,12,0))</f>
        <v/>
      </c>
      <c r="J975" s="70" t="str">
        <f aca="false">H975*I975</f>
        <v/>
      </c>
      <c r="K975" s="48"/>
      <c r="L975" s="66"/>
    </row>
    <row r="976" customFormat="false" ht="13.5" hidden="false" customHeight="true" outlineLevel="0" collapsed="false">
      <c r="B976" s="67"/>
      <c r="C976" s="68" t="str">
        <f aca="false">IF($B974="","",VLOOKUP($A974,データ,3,0))</f>
        <v/>
      </c>
      <c r="D976" s="69" t="str">
        <f aca="false">IF($B974="","",VLOOKUP($A974,データ,4,0))</f>
        <v/>
      </c>
      <c r="E976" s="20" t="str">
        <f aca="false">IF(B974="","",VLOOKUP($A974,データ,2,0))</f>
        <v/>
      </c>
      <c r="F976" s="63" t="str">
        <f aca="false">IF(C974="","",VLOOKUP($A974,データ,2,0))</f>
        <v/>
      </c>
      <c r="G976" s="64" t="str">
        <f aca="false">IF(A974="","",IF(VLOOKUP(A974,データ,13,0)=0,"",VLOOKUP(VLOOKUP(A974,データ,13,0),品名,2)))</f>
        <v/>
      </c>
      <c r="H976" s="70" t="str">
        <f aca="false">IF(A974="",0,VLOOKUP(A974,データ,14,0))</f>
        <v/>
      </c>
      <c r="I976" s="70" t="str">
        <f aca="false">IF(A974="",0,VLOOKUP(A974,データ,15,0))</f>
        <v/>
      </c>
      <c r="J976" s="70" t="str">
        <f aca="false">H976*I976</f>
        <v/>
      </c>
      <c r="K976" s="48"/>
      <c r="L976" s="66"/>
    </row>
    <row r="977" customFormat="false" ht="13.5" hidden="false" customHeight="true" outlineLevel="0" collapsed="false">
      <c r="B977" s="67"/>
      <c r="C977" s="68"/>
      <c r="D977" s="69"/>
      <c r="E977" s="20" t="str">
        <f aca="false">IF(B975="","",VLOOKUP($A975,データ,2,0))</f>
        <v/>
      </c>
      <c r="F977" s="63" t="str">
        <f aca="false">IF(C975="","",VLOOKUP($A975,データ,2,0))</f>
        <v/>
      </c>
      <c r="G977" s="64" t="str">
        <f aca="false">IF(A974="","",IF(VLOOKUP(A974,データ,16,0)=0,"",VLOOKUP(VLOOKUP(A974,データ,16,0),品名,2)))</f>
        <v/>
      </c>
      <c r="H977" s="70" t="str">
        <f aca="false">IF(A974="",0,VLOOKUP(A974,データ,17,0))</f>
        <v/>
      </c>
      <c r="I977" s="70" t="str">
        <f aca="false">IF(A974="",0,VLOOKUP(A974,データ,18,0))</f>
        <v/>
      </c>
      <c r="J977" s="70" t="str">
        <f aca="false">H977*I977</f>
        <v/>
      </c>
      <c r="K977" s="48"/>
      <c r="L977" s="66"/>
    </row>
    <row r="978" customFormat="false" ht="13.5" hidden="false" customHeight="true" outlineLevel="0" collapsed="false">
      <c r="B978" s="67"/>
      <c r="C978" s="68"/>
      <c r="D978" s="69"/>
      <c r="E978" s="20" t="str">
        <f aca="false">IF(B976="","",VLOOKUP($A976,データ,2,0))</f>
        <v/>
      </c>
      <c r="F978" s="63" t="str">
        <f aca="false">IF(C976="","",VLOOKUP($A976,データ,2,0))</f>
        <v/>
      </c>
      <c r="G978" s="64" t="str">
        <f aca="false">IF(A974="","",IF(VLOOKUP(A974,データ,19,0)=0,"",VLOOKUP(VLOOKUP(A974,データ,19,0),品名,2)))</f>
        <v/>
      </c>
      <c r="H978" s="71" t="str">
        <f aca="false">IF(A974="",0,VLOOKUP(A974,データ,20,0))</f>
        <v/>
      </c>
      <c r="I978" s="72" t="str">
        <f aca="false">IF(A974="",0,VLOOKUP(A974,データ,21,0))</f>
        <v/>
      </c>
      <c r="J978" s="72" t="str">
        <f aca="false">H978*I978</f>
        <v/>
      </c>
      <c r="K978" s="48"/>
      <c r="L978" s="66"/>
    </row>
    <row r="979" customFormat="false" ht="13.5" hidden="false" customHeight="true" outlineLevel="0" collapsed="false">
      <c r="B979" s="67" t="str">
        <f aca="false">IF(I979&gt;=1,"k","")</f>
        <v>k</v>
      </c>
      <c r="C979" s="27"/>
      <c r="D979" s="73"/>
      <c r="E979" s="20" t="str">
        <f aca="false">IF(B977="","",VLOOKUP($A977,データ,2,0))</f>
        <v/>
      </c>
      <c r="F979" s="63" t="str">
        <f aca="false">IF(C977="","",VLOOKUP($A977,データ,2,0))</f>
        <v/>
      </c>
      <c r="G979" s="5" t="s">
        <v>38</v>
      </c>
      <c r="H979" s="5"/>
      <c r="I979" s="46" t="str">
        <f aca="false">SUM(I974:I978)</f>
        <v/>
      </c>
      <c r="J979" s="46" t="str">
        <f aca="false">SUM(J974:J978)</f>
        <v/>
      </c>
      <c r="K979" s="46" t="str">
        <f aca="false">IF(J979&lt;5000,J979,5000)</f>
        <v/>
      </c>
      <c r="L979" s="47" t="n">
        <f aca="false">+J979-K979</f>
        <v>0</v>
      </c>
    </row>
    <row r="980" customFormat="false" ht="13.5" hidden="false" customHeight="true" outlineLevel="0" collapsed="false">
      <c r="A980" s="1" t="str">
        <f aca="false">IF(B980&gt;=1,SMALL(順,B980),"")</f>
        <v/>
      </c>
      <c r="C980" s="77" t="s">
        <v>37</v>
      </c>
      <c r="D980" s="77"/>
      <c r="E980" s="77"/>
      <c r="F980" s="77"/>
      <c r="G980" s="77"/>
      <c r="H980" s="77"/>
      <c r="I980" s="77"/>
      <c r="J980" s="77"/>
      <c r="K980" s="75" t="n">
        <f aca="true">IF(K979&lt;1,"",SUMIF($B$8:INDIRECT("b"&amp;ROW()),"=k",$K$8:$K$707))</f>
        <v>0</v>
      </c>
      <c r="L980" s="76"/>
    </row>
    <row r="981" customFormat="false" ht="13.5" hidden="false" customHeight="true" outlineLevel="0" collapsed="false">
      <c r="A981" s="61" t="str">
        <f aca="false">IF(B981="","",SMALL(順,B981))</f>
        <v/>
      </c>
      <c r="B981" s="1" t="str">
        <f aca="false">IF(B974="","",IF(B974+1&gt;入力用!$W$8,"",B974+1))</f>
        <v/>
      </c>
      <c r="C981" s="23" t="str">
        <f aca="false">B981</f>
        <v/>
      </c>
      <c r="D981" s="62"/>
      <c r="E981" s="20" t="str">
        <f aca="false">IF($B981="","",VLOOKUP($A981,データ,5,0))</f>
        <v/>
      </c>
      <c r="F981" s="63" t="str">
        <f aca="false">IF($B981="","",VLOOKUP($A981,データ,6,0))</f>
        <v/>
      </c>
      <c r="G981" s="64" t="str">
        <f aca="false">IF(A981="","",IF(VLOOKUP(A981,データ,7,0)=0,"",VLOOKUP(VLOOKUP(A981,データ,7,0),品名,2)))</f>
        <v/>
      </c>
      <c r="H981" s="65" t="str">
        <f aca="false">IF(A981="",0,VLOOKUP(A981,データ,8,0))</f>
        <v/>
      </c>
      <c r="I981" s="65" t="str">
        <f aca="false">IF(A981="",0,VLOOKUP(A981,データ,9,0))</f>
        <v/>
      </c>
      <c r="J981" s="65" t="str">
        <f aca="false">H981*I981</f>
        <v/>
      </c>
      <c r="K981" s="48"/>
      <c r="L981" s="66"/>
    </row>
    <row r="982" customFormat="false" ht="13.5" hidden="false" customHeight="true" outlineLevel="0" collapsed="false">
      <c r="B982" s="67"/>
      <c r="C982" s="68"/>
      <c r="D982" s="69"/>
      <c r="E982" s="20" t="str">
        <f aca="false">IF(B980="","",VLOOKUP($A980,データ,2,0))</f>
        <v/>
      </c>
      <c r="F982" s="63" t="n">
        <f aca="false">IF(C980="","",VLOOKUP($A980,データ,2,0))</f>
        <v>1</v>
      </c>
      <c r="G982" s="64" t="str">
        <f aca="false">IF(A981="","",IF(VLOOKUP(A981,データ,10,0)=0,"",VLOOKUP(VLOOKUP(A981,データ,10,0),品名,2)))</f>
        <v/>
      </c>
      <c r="H982" s="70" t="str">
        <f aca="false">IF(A981="",0,VLOOKUP(A981,データ,11,0))</f>
        <v/>
      </c>
      <c r="I982" s="70" t="str">
        <f aca="false">IF(A981="",0,VLOOKUP(A981,データ,12,0))</f>
        <v/>
      </c>
      <c r="J982" s="70" t="str">
        <f aca="false">H982*I982</f>
        <v/>
      </c>
      <c r="K982" s="48"/>
      <c r="L982" s="66"/>
    </row>
    <row r="983" customFormat="false" ht="13.5" hidden="false" customHeight="true" outlineLevel="0" collapsed="false">
      <c r="B983" s="67"/>
      <c r="C983" s="68" t="str">
        <f aca="false">IF($B981="","",VLOOKUP($A981,データ,3,0))</f>
        <v/>
      </c>
      <c r="D983" s="69" t="str">
        <f aca="false">IF($B981="","",VLOOKUP($A981,データ,4,0))</f>
        <v/>
      </c>
      <c r="E983" s="20" t="str">
        <f aca="false">IF(B981="","",VLOOKUP($A981,データ,2,0))</f>
        <v/>
      </c>
      <c r="F983" s="63" t="str">
        <f aca="false">IF(C981="","",VLOOKUP($A981,データ,2,0))</f>
        <v/>
      </c>
      <c r="G983" s="64" t="str">
        <f aca="false">IF(A981="","",IF(VLOOKUP(A981,データ,13,0)=0,"",VLOOKUP(VLOOKUP(A981,データ,13,0),品名,2)))</f>
        <v/>
      </c>
      <c r="H983" s="70" t="str">
        <f aca="false">IF(A981="",0,VLOOKUP(A981,データ,14,0))</f>
        <v/>
      </c>
      <c r="I983" s="70" t="str">
        <f aca="false">IF(A981="",0,VLOOKUP(A981,データ,15,0))</f>
        <v/>
      </c>
      <c r="J983" s="70" t="str">
        <f aca="false">H983*I983</f>
        <v/>
      </c>
      <c r="K983" s="48"/>
      <c r="L983" s="66"/>
    </row>
    <row r="984" customFormat="false" ht="13.5" hidden="false" customHeight="true" outlineLevel="0" collapsed="false">
      <c r="B984" s="67"/>
      <c r="C984" s="68"/>
      <c r="D984" s="69"/>
      <c r="E984" s="20" t="str">
        <f aca="false">IF(B982="","",VLOOKUP($A982,データ,2,0))</f>
        <v/>
      </c>
      <c r="F984" s="63" t="str">
        <f aca="false">IF(C982="","",VLOOKUP($A982,データ,2,0))</f>
        <v/>
      </c>
      <c r="G984" s="64" t="str">
        <f aca="false">IF(A981="","",IF(VLOOKUP(A981,データ,16,0)=0,"",VLOOKUP(VLOOKUP(A981,データ,16,0),品名,2)))</f>
        <v/>
      </c>
      <c r="H984" s="70" t="str">
        <f aca="false">IF(A981="",0,VLOOKUP(A981,データ,17,0))</f>
        <v/>
      </c>
      <c r="I984" s="70" t="str">
        <f aca="false">IF(A981="",0,VLOOKUP(A981,データ,18,0))</f>
        <v/>
      </c>
      <c r="J984" s="70" t="str">
        <f aca="false">H984*I984</f>
        <v/>
      </c>
      <c r="K984" s="48"/>
      <c r="L984" s="66"/>
    </row>
    <row r="985" customFormat="false" ht="13.5" hidden="false" customHeight="true" outlineLevel="0" collapsed="false">
      <c r="B985" s="67"/>
      <c r="C985" s="68"/>
      <c r="D985" s="69"/>
      <c r="E985" s="20" t="str">
        <f aca="false">IF(B983="","",VLOOKUP($A983,データ,2,0))</f>
        <v/>
      </c>
      <c r="F985" s="63" t="str">
        <f aca="false">IF(C983="","",VLOOKUP($A983,データ,2,0))</f>
        <v/>
      </c>
      <c r="G985" s="64" t="str">
        <f aca="false">IF(A981="","",IF(VLOOKUP(A981,データ,19,0)=0,"",VLOOKUP(VLOOKUP(A981,データ,19,0),品名,2)))</f>
        <v/>
      </c>
      <c r="H985" s="71" t="str">
        <f aca="false">IF(A981="",0,VLOOKUP(A981,データ,20,0))</f>
        <v/>
      </c>
      <c r="I985" s="72" t="str">
        <f aca="false">IF(A981="",0,VLOOKUP(A981,データ,21,0))</f>
        <v/>
      </c>
      <c r="J985" s="72" t="str">
        <f aca="false">H985*I985</f>
        <v/>
      </c>
      <c r="K985" s="48"/>
      <c r="L985" s="66"/>
    </row>
    <row r="986" customFormat="false" ht="13.5" hidden="false" customHeight="true" outlineLevel="0" collapsed="false">
      <c r="B986" s="67" t="str">
        <f aca="false">IF(I986&gt;=1,"k","")</f>
        <v>k</v>
      </c>
      <c r="C986" s="27"/>
      <c r="D986" s="73"/>
      <c r="E986" s="20" t="str">
        <f aca="false">IF(B984="","",VLOOKUP($A984,データ,2,0))</f>
        <v/>
      </c>
      <c r="F986" s="63" t="str">
        <f aca="false">IF(C984="","",VLOOKUP($A984,データ,2,0))</f>
        <v/>
      </c>
      <c r="G986" s="5" t="s">
        <v>38</v>
      </c>
      <c r="H986" s="5"/>
      <c r="I986" s="46" t="str">
        <f aca="false">SUM(I981:I985)</f>
        <v/>
      </c>
      <c r="J986" s="46" t="str">
        <f aca="false">SUM(J981:J985)</f>
        <v/>
      </c>
      <c r="K986" s="46" t="str">
        <f aca="false">IF(J986&lt;5000,J986,5000)</f>
        <v/>
      </c>
      <c r="L986" s="47" t="n">
        <f aca="false">+J986-K986</f>
        <v>0</v>
      </c>
    </row>
    <row r="987" customFormat="false" ht="13.5" hidden="false" customHeight="true" outlineLevel="0" collapsed="false">
      <c r="A987" s="1" t="str">
        <f aca="false">IF(B987&gt;=1,SMALL(順,B987),"")</f>
        <v/>
      </c>
      <c r="C987" s="77" t="s">
        <v>37</v>
      </c>
      <c r="D987" s="77"/>
      <c r="E987" s="77"/>
      <c r="F987" s="77"/>
      <c r="G987" s="77"/>
      <c r="H987" s="77"/>
      <c r="I987" s="77"/>
      <c r="J987" s="77"/>
      <c r="K987" s="75" t="n">
        <f aca="true">IF(K986&lt;1,"",SUMIF($B$8:INDIRECT("b"&amp;ROW()),"=k",$K$8:$K$707))</f>
        <v>0</v>
      </c>
      <c r="L987" s="76"/>
    </row>
    <row r="988" customFormat="false" ht="13.5" hidden="false" customHeight="true" outlineLevel="0" collapsed="false">
      <c r="A988" s="61" t="str">
        <f aca="false">IF(B988="","",SMALL(順,B988))</f>
        <v/>
      </c>
      <c r="B988" s="1" t="str">
        <f aca="false">IF(B981="","",IF(B981+1&gt;入力用!$W$8,"",B981+1))</f>
        <v/>
      </c>
      <c r="C988" s="23" t="str">
        <f aca="false">B988</f>
        <v/>
      </c>
      <c r="D988" s="62"/>
      <c r="E988" s="20" t="str">
        <f aca="false">IF($B988="","",VLOOKUP($A988,データ,5,0))</f>
        <v/>
      </c>
      <c r="F988" s="63" t="str">
        <f aca="false">IF($B988="","",VLOOKUP($A988,データ,6,0))</f>
        <v/>
      </c>
      <c r="G988" s="64" t="str">
        <f aca="false">IF(A988="","",IF(VLOOKUP(A988,データ,7,0)=0,"",VLOOKUP(VLOOKUP(A988,データ,7,0),品名,2)))</f>
        <v/>
      </c>
      <c r="H988" s="65" t="str">
        <f aca="false">IF(A988="",0,VLOOKUP(A988,データ,8,0))</f>
        <v/>
      </c>
      <c r="I988" s="65" t="str">
        <f aca="false">IF(A988="",0,VLOOKUP(A988,データ,9,0))</f>
        <v/>
      </c>
      <c r="J988" s="65" t="str">
        <f aca="false">H988*I988</f>
        <v/>
      </c>
      <c r="K988" s="48"/>
      <c r="L988" s="66"/>
    </row>
    <row r="989" customFormat="false" ht="13.5" hidden="false" customHeight="true" outlineLevel="0" collapsed="false">
      <c r="B989" s="67"/>
      <c r="C989" s="68"/>
      <c r="D989" s="69"/>
      <c r="E989" s="20" t="str">
        <f aca="false">IF(B987="","",VLOOKUP($A987,データ,2,0))</f>
        <v/>
      </c>
      <c r="F989" s="63" t="n">
        <f aca="false">IF(C987="","",VLOOKUP($A987,データ,2,0))</f>
        <v>1</v>
      </c>
      <c r="G989" s="64" t="str">
        <f aca="false">IF(A988="","",IF(VLOOKUP(A988,データ,10,0)=0,"",VLOOKUP(VLOOKUP(A988,データ,10,0),品名,2)))</f>
        <v/>
      </c>
      <c r="H989" s="70" t="str">
        <f aca="false">IF(A988="",0,VLOOKUP(A988,データ,11,0))</f>
        <v/>
      </c>
      <c r="I989" s="70" t="str">
        <f aca="false">IF(A988="",0,VLOOKUP(A988,データ,12,0))</f>
        <v/>
      </c>
      <c r="J989" s="70" t="str">
        <f aca="false">H989*I989</f>
        <v/>
      </c>
      <c r="K989" s="48"/>
      <c r="L989" s="66"/>
    </row>
    <row r="990" customFormat="false" ht="13.5" hidden="false" customHeight="true" outlineLevel="0" collapsed="false">
      <c r="B990" s="67"/>
      <c r="C990" s="68" t="str">
        <f aca="false">IF($B988="","",VLOOKUP($A988,データ,3,0))</f>
        <v/>
      </c>
      <c r="D990" s="69" t="str">
        <f aca="false">IF($B988="","",VLOOKUP($A988,データ,4,0))</f>
        <v/>
      </c>
      <c r="E990" s="20" t="str">
        <f aca="false">IF(B988="","",VLOOKUP($A988,データ,2,0))</f>
        <v/>
      </c>
      <c r="F990" s="63" t="str">
        <f aca="false">IF(C988="","",VLOOKUP($A988,データ,2,0))</f>
        <v/>
      </c>
      <c r="G990" s="64" t="str">
        <f aca="false">IF(A988="","",IF(VLOOKUP(A988,データ,13,0)=0,"",VLOOKUP(VLOOKUP(A988,データ,13,0),品名,2)))</f>
        <v/>
      </c>
      <c r="H990" s="70" t="str">
        <f aca="false">IF(A988="",0,VLOOKUP(A988,データ,14,0))</f>
        <v/>
      </c>
      <c r="I990" s="70" t="str">
        <f aca="false">IF(A988="",0,VLOOKUP(A988,データ,15,0))</f>
        <v/>
      </c>
      <c r="J990" s="70" t="str">
        <f aca="false">H990*I990</f>
        <v/>
      </c>
      <c r="K990" s="48"/>
      <c r="L990" s="66"/>
    </row>
    <row r="991" customFormat="false" ht="13.5" hidden="false" customHeight="true" outlineLevel="0" collapsed="false">
      <c r="B991" s="67"/>
      <c r="C991" s="68"/>
      <c r="D991" s="69"/>
      <c r="E991" s="20" t="str">
        <f aca="false">IF(B989="","",VLOOKUP($A989,データ,2,0))</f>
        <v/>
      </c>
      <c r="F991" s="63" t="str">
        <f aca="false">IF(C989="","",VLOOKUP($A989,データ,2,0))</f>
        <v/>
      </c>
      <c r="G991" s="64" t="str">
        <f aca="false">IF(A988="","",IF(VLOOKUP(A988,データ,16,0)=0,"",VLOOKUP(VLOOKUP(A988,データ,16,0),品名,2)))</f>
        <v/>
      </c>
      <c r="H991" s="70" t="str">
        <f aca="false">IF(A988="",0,VLOOKUP(A988,データ,17,0))</f>
        <v/>
      </c>
      <c r="I991" s="70" t="str">
        <f aca="false">IF(A988="",0,VLOOKUP(A988,データ,18,0))</f>
        <v/>
      </c>
      <c r="J991" s="70" t="str">
        <f aca="false">H991*I991</f>
        <v/>
      </c>
      <c r="K991" s="48"/>
      <c r="L991" s="66"/>
    </row>
    <row r="992" customFormat="false" ht="13.5" hidden="false" customHeight="true" outlineLevel="0" collapsed="false">
      <c r="B992" s="67"/>
      <c r="C992" s="68"/>
      <c r="D992" s="69"/>
      <c r="E992" s="20" t="str">
        <f aca="false">IF(B990="","",VLOOKUP($A990,データ,2,0))</f>
        <v/>
      </c>
      <c r="F992" s="63" t="str">
        <f aca="false">IF(C990="","",VLOOKUP($A990,データ,2,0))</f>
        <v/>
      </c>
      <c r="G992" s="64" t="str">
        <f aca="false">IF(A988="","",IF(VLOOKUP(A988,データ,19,0)=0,"",VLOOKUP(VLOOKUP(A988,データ,19,0),品名,2)))</f>
        <v/>
      </c>
      <c r="H992" s="71" t="str">
        <f aca="false">IF(A988="",0,VLOOKUP(A988,データ,20,0))</f>
        <v/>
      </c>
      <c r="I992" s="72" t="str">
        <f aca="false">IF(A988="",0,VLOOKUP(A988,データ,21,0))</f>
        <v/>
      </c>
      <c r="J992" s="72" t="str">
        <f aca="false">H992*I992</f>
        <v/>
      </c>
      <c r="K992" s="48"/>
      <c r="L992" s="66"/>
    </row>
    <row r="993" customFormat="false" ht="13.5" hidden="false" customHeight="true" outlineLevel="0" collapsed="false">
      <c r="B993" s="67" t="str">
        <f aca="false">IF(I993&gt;=1,"k","")</f>
        <v>k</v>
      </c>
      <c r="C993" s="27"/>
      <c r="D993" s="73"/>
      <c r="E993" s="20" t="str">
        <f aca="false">IF(B991="","",VLOOKUP($A991,データ,2,0))</f>
        <v/>
      </c>
      <c r="F993" s="63" t="str">
        <f aca="false">IF(C991="","",VLOOKUP($A991,データ,2,0))</f>
        <v/>
      </c>
      <c r="G993" s="5" t="s">
        <v>38</v>
      </c>
      <c r="H993" s="5"/>
      <c r="I993" s="46" t="str">
        <f aca="false">SUM(I988:I992)</f>
        <v/>
      </c>
      <c r="J993" s="46" t="str">
        <f aca="false">SUM(J988:J992)</f>
        <v/>
      </c>
      <c r="K993" s="46" t="str">
        <f aca="false">IF(J993&lt;5000,J993,5000)</f>
        <v/>
      </c>
      <c r="L993" s="47" t="n">
        <f aca="false">+J993-K993</f>
        <v>0</v>
      </c>
    </row>
    <row r="994" customFormat="false" ht="13.5" hidden="false" customHeight="true" outlineLevel="0" collapsed="false">
      <c r="A994" s="1" t="str">
        <f aca="false">IF(B994&gt;=1,SMALL(順,B994),"")</f>
        <v/>
      </c>
      <c r="C994" s="77" t="s">
        <v>37</v>
      </c>
      <c r="D994" s="77"/>
      <c r="E994" s="77"/>
      <c r="F994" s="77"/>
      <c r="G994" s="77"/>
      <c r="H994" s="77"/>
      <c r="I994" s="77"/>
      <c r="J994" s="77"/>
      <c r="K994" s="75" t="n">
        <f aca="true">IF(K993&lt;1,"",SUMIF($B$8:INDIRECT("b"&amp;ROW()),"=k",$K$8:$K$707))</f>
        <v>0</v>
      </c>
      <c r="L994" s="76"/>
    </row>
    <row r="995" customFormat="false" ht="13.5" hidden="false" customHeight="true" outlineLevel="0" collapsed="false">
      <c r="A995" s="61" t="str">
        <f aca="false">IF(B995="","",SMALL(順,B995))</f>
        <v/>
      </c>
      <c r="B995" s="1" t="str">
        <f aca="false">IF(B988="","",IF(B988+1&gt;入力用!$W$8,"",B988+1))</f>
        <v/>
      </c>
      <c r="C995" s="23" t="str">
        <f aca="false">B995</f>
        <v/>
      </c>
      <c r="D995" s="62"/>
      <c r="E995" s="20" t="str">
        <f aca="false">IF($B995="","",VLOOKUP($A995,データ,5,0))</f>
        <v/>
      </c>
      <c r="F995" s="63" t="str">
        <f aca="false">IF($B995="","",VLOOKUP($A995,データ,6,0))</f>
        <v/>
      </c>
      <c r="G995" s="64" t="str">
        <f aca="false">IF(A995="","",IF(VLOOKUP(A995,データ,7,0)=0,"",VLOOKUP(VLOOKUP(A995,データ,7,0),品名,2)))</f>
        <v/>
      </c>
      <c r="H995" s="65" t="str">
        <f aca="false">IF(A995="",0,VLOOKUP(A995,データ,8,0))</f>
        <v/>
      </c>
      <c r="I995" s="65" t="str">
        <f aca="false">IF(A995="",0,VLOOKUP(A995,データ,9,0))</f>
        <v/>
      </c>
      <c r="J995" s="65" t="str">
        <f aca="false">H995*I995</f>
        <v/>
      </c>
      <c r="K995" s="48"/>
      <c r="L995" s="66"/>
    </row>
    <row r="996" customFormat="false" ht="13.5" hidden="false" customHeight="true" outlineLevel="0" collapsed="false">
      <c r="B996" s="67"/>
      <c r="C996" s="68"/>
      <c r="D996" s="69"/>
      <c r="E996" s="20" t="str">
        <f aca="false">IF(B994="","",VLOOKUP($A994,データ,2,0))</f>
        <v/>
      </c>
      <c r="F996" s="63" t="n">
        <f aca="false">IF(C994="","",VLOOKUP($A994,データ,2,0))</f>
        <v>1</v>
      </c>
      <c r="G996" s="64" t="str">
        <f aca="false">IF(A995="","",IF(VLOOKUP(A995,データ,10,0)=0,"",VLOOKUP(VLOOKUP(A995,データ,10,0),品名,2)))</f>
        <v/>
      </c>
      <c r="H996" s="70" t="str">
        <f aca="false">IF(A995="",0,VLOOKUP(A995,データ,11,0))</f>
        <v/>
      </c>
      <c r="I996" s="70" t="str">
        <f aca="false">IF(A995="",0,VLOOKUP(A995,データ,12,0))</f>
        <v/>
      </c>
      <c r="J996" s="70" t="str">
        <f aca="false">H996*I996</f>
        <v/>
      </c>
      <c r="K996" s="48"/>
      <c r="L996" s="66"/>
    </row>
    <row r="997" customFormat="false" ht="13.5" hidden="false" customHeight="true" outlineLevel="0" collapsed="false">
      <c r="B997" s="67"/>
      <c r="C997" s="68" t="str">
        <f aca="false">IF($B995="","",VLOOKUP($A995,データ,3,0))</f>
        <v/>
      </c>
      <c r="D997" s="69" t="str">
        <f aca="false">IF($B995="","",VLOOKUP($A995,データ,4,0))</f>
        <v/>
      </c>
      <c r="E997" s="20" t="str">
        <f aca="false">IF(B995="","",VLOOKUP($A995,データ,2,0))</f>
        <v/>
      </c>
      <c r="F997" s="63" t="str">
        <f aca="false">IF(C995="","",VLOOKUP($A995,データ,2,0))</f>
        <v/>
      </c>
      <c r="G997" s="64" t="str">
        <f aca="false">IF(A995="","",IF(VLOOKUP(A995,データ,13,0)=0,"",VLOOKUP(VLOOKUP(A995,データ,13,0),品名,2)))</f>
        <v/>
      </c>
      <c r="H997" s="70" t="str">
        <f aca="false">IF(A995="",0,VLOOKUP(A995,データ,14,0))</f>
        <v/>
      </c>
      <c r="I997" s="70" t="str">
        <f aca="false">IF(A995="",0,VLOOKUP(A995,データ,15,0))</f>
        <v/>
      </c>
      <c r="J997" s="70" t="str">
        <f aca="false">H997*I997</f>
        <v/>
      </c>
      <c r="K997" s="48"/>
      <c r="L997" s="66"/>
    </row>
    <row r="998" customFormat="false" ht="13.5" hidden="false" customHeight="true" outlineLevel="0" collapsed="false">
      <c r="B998" s="67"/>
      <c r="C998" s="68"/>
      <c r="D998" s="69"/>
      <c r="E998" s="20" t="str">
        <f aca="false">IF(B996="","",VLOOKUP($A996,データ,2,0))</f>
        <v/>
      </c>
      <c r="F998" s="63" t="str">
        <f aca="false">IF(C996="","",VLOOKUP($A996,データ,2,0))</f>
        <v/>
      </c>
      <c r="G998" s="64" t="str">
        <f aca="false">IF(A995="","",IF(VLOOKUP(A995,データ,16,0)=0,"",VLOOKUP(VLOOKUP(A995,データ,16,0),品名,2)))</f>
        <v/>
      </c>
      <c r="H998" s="70" t="str">
        <f aca="false">IF(A995="",0,VLOOKUP(A995,データ,17,0))</f>
        <v/>
      </c>
      <c r="I998" s="70" t="str">
        <f aca="false">IF(A995="",0,VLOOKUP(A995,データ,18,0))</f>
        <v/>
      </c>
      <c r="J998" s="70" t="str">
        <f aca="false">H998*I998</f>
        <v/>
      </c>
      <c r="K998" s="48"/>
      <c r="L998" s="66"/>
    </row>
    <row r="999" customFormat="false" ht="13.5" hidden="false" customHeight="true" outlineLevel="0" collapsed="false">
      <c r="B999" s="67"/>
      <c r="C999" s="68"/>
      <c r="D999" s="69"/>
      <c r="E999" s="20" t="str">
        <f aca="false">IF(B997="","",VLOOKUP($A997,データ,2,0))</f>
        <v/>
      </c>
      <c r="F999" s="63" t="str">
        <f aca="false">IF(C997="","",VLOOKUP($A997,データ,2,0))</f>
        <v/>
      </c>
      <c r="G999" s="64" t="str">
        <f aca="false">IF(A995="","",IF(VLOOKUP(A995,データ,19,0)=0,"",VLOOKUP(VLOOKUP(A995,データ,19,0),品名,2)))</f>
        <v/>
      </c>
      <c r="H999" s="71" t="str">
        <f aca="false">IF(A995="",0,VLOOKUP(A995,データ,20,0))</f>
        <v/>
      </c>
      <c r="I999" s="72" t="str">
        <f aca="false">IF(A995="",0,VLOOKUP(A995,データ,21,0))</f>
        <v/>
      </c>
      <c r="J999" s="72" t="str">
        <f aca="false">H999*I999</f>
        <v/>
      </c>
      <c r="K999" s="48"/>
      <c r="L999" s="66"/>
    </row>
    <row r="1000" customFormat="false" ht="13.5" hidden="false" customHeight="true" outlineLevel="0" collapsed="false">
      <c r="B1000" s="67" t="str">
        <f aca="false">IF(I1000&gt;=1,"k","")</f>
        <v>k</v>
      </c>
      <c r="C1000" s="27"/>
      <c r="D1000" s="73"/>
      <c r="E1000" s="20" t="str">
        <f aca="false">IF(B998="","",VLOOKUP($A998,データ,2,0))</f>
        <v/>
      </c>
      <c r="F1000" s="63" t="str">
        <f aca="false">IF(C998="","",VLOOKUP($A998,データ,2,0))</f>
        <v/>
      </c>
      <c r="G1000" s="5" t="s">
        <v>38</v>
      </c>
      <c r="H1000" s="5"/>
      <c r="I1000" s="46" t="str">
        <f aca="false">SUM(I995:I999)</f>
        <v/>
      </c>
      <c r="J1000" s="46" t="str">
        <f aca="false">SUM(J995:J999)</f>
        <v/>
      </c>
      <c r="K1000" s="46" t="str">
        <f aca="false">IF(J1000&lt;5000,J1000,5000)</f>
        <v/>
      </c>
      <c r="L1000" s="47" t="n">
        <f aca="false">+J1000-K1000</f>
        <v>0</v>
      </c>
    </row>
    <row r="1001" customFormat="false" ht="13.5" hidden="false" customHeight="true" outlineLevel="0" collapsed="false">
      <c r="A1001" s="1" t="str">
        <f aca="false">IF(B1001&gt;=1,SMALL(順,B1001),"")</f>
        <v/>
      </c>
      <c r="C1001" s="77" t="s">
        <v>37</v>
      </c>
      <c r="D1001" s="77"/>
      <c r="E1001" s="77"/>
      <c r="F1001" s="77"/>
      <c r="G1001" s="77"/>
      <c r="H1001" s="77"/>
      <c r="I1001" s="77"/>
      <c r="J1001" s="77"/>
      <c r="K1001" s="75" t="n">
        <f aca="true">IF(K1000&lt;1,"",SUMIF($B$8:INDIRECT("b"&amp;ROW()),"=k",$K$8:$K$707))</f>
        <v>0</v>
      </c>
      <c r="L1001" s="76"/>
    </row>
    <row r="1002" customFormat="false" ht="13.5" hidden="false" customHeight="true" outlineLevel="0" collapsed="false">
      <c r="A1002" s="61" t="str">
        <f aca="false">IF(B1002="","",SMALL(順,B1002))</f>
        <v/>
      </c>
      <c r="B1002" s="1" t="str">
        <f aca="false">IF(B995="","",IF(B995+1&gt;入力用!$W$8,"",B995+1))</f>
        <v/>
      </c>
      <c r="C1002" s="23" t="str">
        <f aca="false">B1002</f>
        <v/>
      </c>
      <c r="D1002" s="62"/>
      <c r="E1002" s="20" t="str">
        <f aca="false">IF($B1002="","",VLOOKUP($A1002,データ,5,0))</f>
        <v/>
      </c>
      <c r="F1002" s="63" t="str">
        <f aca="false">IF($B1002="","",VLOOKUP($A1002,データ,6,0))</f>
        <v/>
      </c>
      <c r="G1002" s="64" t="str">
        <f aca="false">IF(A1002="","",IF(VLOOKUP(A1002,データ,7,0)=0,"",VLOOKUP(VLOOKUP(A1002,データ,7,0),品名,2)))</f>
        <v/>
      </c>
      <c r="H1002" s="65" t="str">
        <f aca="false">IF(A1002="",0,VLOOKUP(A1002,データ,8,0))</f>
        <v/>
      </c>
      <c r="I1002" s="65" t="str">
        <f aca="false">IF(A1002="",0,VLOOKUP(A1002,データ,9,0))</f>
        <v/>
      </c>
      <c r="J1002" s="65" t="str">
        <f aca="false">H1002*I1002</f>
        <v/>
      </c>
      <c r="K1002" s="48"/>
      <c r="L1002" s="66"/>
    </row>
    <row r="1003" customFormat="false" ht="13.5" hidden="false" customHeight="true" outlineLevel="0" collapsed="false">
      <c r="B1003" s="67"/>
      <c r="C1003" s="68"/>
      <c r="D1003" s="69"/>
      <c r="E1003" s="20" t="str">
        <f aca="false">IF(B1001="","",VLOOKUP($A1001,データ,2,0))</f>
        <v/>
      </c>
      <c r="F1003" s="63" t="n">
        <f aca="false">IF(C1001="","",VLOOKUP($A1001,データ,2,0))</f>
        <v>1</v>
      </c>
      <c r="G1003" s="64" t="str">
        <f aca="false">IF(A1002="","",IF(VLOOKUP(A1002,データ,10,0)=0,"",VLOOKUP(VLOOKUP(A1002,データ,10,0),品名,2)))</f>
        <v/>
      </c>
      <c r="H1003" s="70" t="str">
        <f aca="false">IF(A1002="",0,VLOOKUP(A1002,データ,11,0))</f>
        <v/>
      </c>
      <c r="I1003" s="70" t="str">
        <f aca="false">IF(A1002="",0,VLOOKUP(A1002,データ,12,0))</f>
        <v/>
      </c>
      <c r="J1003" s="70" t="str">
        <f aca="false">H1003*I1003</f>
        <v/>
      </c>
      <c r="K1003" s="48"/>
      <c r="L1003" s="66"/>
    </row>
    <row r="1004" customFormat="false" ht="13.5" hidden="false" customHeight="true" outlineLevel="0" collapsed="false">
      <c r="B1004" s="67"/>
      <c r="C1004" s="68" t="str">
        <f aca="false">IF($B1002="","",VLOOKUP($A1002,データ,3,0))</f>
        <v/>
      </c>
      <c r="D1004" s="69" t="str">
        <f aca="false">IF($B1002="","",VLOOKUP($A1002,データ,4,0))</f>
        <v/>
      </c>
      <c r="E1004" s="20" t="str">
        <f aca="false">IF(B1002="","",VLOOKUP($A1002,データ,2,0))</f>
        <v/>
      </c>
      <c r="F1004" s="63" t="str">
        <f aca="false">IF(C1002="","",VLOOKUP($A1002,データ,2,0))</f>
        <v/>
      </c>
      <c r="G1004" s="64" t="str">
        <f aca="false">IF(A1002="","",IF(VLOOKUP(A1002,データ,13,0)=0,"",VLOOKUP(VLOOKUP(A1002,データ,13,0),品名,2)))</f>
        <v/>
      </c>
      <c r="H1004" s="70" t="str">
        <f aca="false">IF(A1002="",0,VLOOKUP(A1002,データ,14,0))</f>
        <v/>
      </c>
      <c r="I1004" s="70" t="str">
        <f aca="false">IF(A1002="",0,VLOOKUP(A1002,データ,15,0))</f>
        <v/>
      </c>
      <c r="J1004" s="70" t="str">
        <f aca="false">H1004*I1004</f>
        <v/>
      </c>
      <c r="K1004" s="48"/>
      <c r="L1004" s="66"/>
    </row>
    <row r="1005" customFormat="false" ht="13.5" hidden="false" customHeight="true" outlineLevel="0" collapsed="false">
      <c r="B1005" s="67"/>
      <c r="C1005" s="68"/>
      <c r="D1005" s="69"/>
      <c r="E1005" s="20" t="str">
        <f aca="false">IF(B1003="","",VLOOKUP($A1003,データ,2,0))</f>
        <v/>
      </c>
      <c r="F1005" s="63" t="str">
        <f aca="false">IF(C1003="","",VLOOKUP($A1003,データ,2,0))</f>
        <v/>
      </c>
      <c r="G1005" s="64" t="str">
        <f aca="false">IF(A1002="","",IF(VLOOKUP(A1002,データ,16,0)=0,"",VLOOKUP(VLOOKUP(A1002,データ,16,0),品名,2)))</f>
        <v/>
      </c>
      <c r="H1005" s="70" t="str">
        <f aca="false">IF(A1002="",0,VLOOKUP(A1002,データ,17,0))</f>
        <v/>
      </c>
      <c r="I1005" s="70" t="str">
        <f aca="false">IF(A1002="",0,VLOOKUP(A1002,データ,18,0))</f>
        <v/>
      </c>
      <c r="J1005" s="70" t="str">
        <f aca="false">H1005*I1005</f>
        <v/>
      </c>
      <c r="K1005" s="48"/>
      <c r="L1005" s="66"/>
    </row>
    <row r="1006" customFormat="false" ht="13.5" hidden="false" customHeight="true" outlineLevel="0" collapsed="false">
      <c r="B1006" s="67"/>
      <c r="C1006" s="68"/>
      <c r="D1006" s="69"/>
      <c r="E1006" s="20" t="str">
        <f aca="false">IF(B1004="","",VLOOKUP($A1004,データ,2,0))</f>
        <v/>
      </c>
      <c r="F1006" s="63" t="str">
        <f aca="false">IF(C1004="","",VLOOKUP($A1004,データ,2,0))</f>
        <v/>
      </c>
      <c r="G1006" s="64" t="str">
        <f aca="false">IF(A1002="","",IF(VLOOKUP(A1002,データ,19,0)=0,"",VLOOKUP(VLOOKUP(A1002,データ,19,0),品名,2)))</f>
        <v/>
      </c>
      <c r="H1006" s="71" t="str">
        <f aca="false">IF(A1002="",0,VLOOKUP(A1002,データ,20,0))</f>
        <v/>
      </c>
      <c r="I1006" s="72" t="str">
        <f aca="false">IF(A1002="",0,VLOOKUP(A1002,データ,21,0))</f>
        <v/>
      </c>
      <c r="J1006" s="72" t="str">
        <f aca="false">H1006*I1006</f>
        <v/>
      </c>
      <c r="K1006" s="48"/>
      <c r="L1006" s="66"/>
    </row>
    <row r="1007" customFormat="false" ht="13.5" hidden="false" customHeight="true" outlineLevel="0" collapsed="false">
      <c r="B1007" s="67" t="str">
        <f aca="false">IF(I1007&gt;=1,"k","")</f>
        <v>k</v>
      </c>
      <c r="C1007" s="27"/>
      <c r="D1007" s="73"/>
      <c r="E1007" s="20" t="str">
        <f aca="false">IF(B1005="","",VLOOKUP($A1005,データ,2,0))</f>
        <v/>
      </c>
      <c r="F1007" s="63" t="str">
        <f aca="false">IF(C1005="","",VLOOKUP($A1005,データ,2,0))</f>
        <v/>
      </c>
      <c r="G1007" s="5" t="s">
        <v>38</v>
      </c>
      <c r="H1007" s="5"/>
      <c r="I1007" s="46" t="str">
        <f aca="false">SUM(I1002:I1006)</f>
        <v/>
      </c>
      <c r="J1007" s="46" t="str">
        <f aca="false">SUM(J1002:J1006)</f>
        <v/>
      </c>
      <c r="K1007" s="46" t="str">
        <f aca="false">IF(J1007&lt;5000,J1007,5000)</f>
        <v/>
      </c>
      <c r="L1007" s="47" t="n">
        <f aca="false">+J1007-K1007</f>
        <v>0</v>
      </c>
    </row>
    <row r="1008" customFormat="false" ht="13.5" hidden="false" customHeight="true" outlineLevel="0" collapsed="false">
      <c r="A1008" s="1" t="str">
        <f aca="false">IF(B1008&gt;=1,SMALL(順,B1008),"")</f>
        <v/>
      </c>
      <c r="C1008" s="77" t="s">
        <v>37</v>
      </c>
      <c r="D1008" s="77"/>
      <c r="E1008" s="77"/>
      <c r="F1008" s="77"/>
      <c r="G1008" s="77"/>
      <c r="H1008" s="77"/>
      <c r="I1008" s="77"/>
      <c r="J1008" s="77"/>
      <c r="K1008" s="75" t="n">
        <f aca="true">IF(K1007&lt;1,"",SUMIF($B$8:INDIRECT("b"&amp;ROW()),"=k",$K$8:$K$707))</f>
        <v>0</v>
      </c>
      <c r="L1008" s="76"/>
    </row>
    <row r="1009" customFormat="false" ht="13.5" hidden="false" customHeight="true" outlineLevel="0" collapsed="false">
      <c r="A1009" s="61" t="str">
        <f aca="false">IF(B1009="","",SMALL(順,B1009))</f>
        <v/>
      </c>
      <c r="B1009" s="1" t="str">
        <f aca="false">IF(B1002="","",IF(B1002+1&gt;入力用!$W$8,"",B1002+1))</f>
        <v/>
      </c>
      <c r="C1009" s="23" t="str">
        <f aca="false">B1009</f>
        <v/>
      </c>
      <c r="D1009" s="62"/>
      <c r="E1009" s="20" t="str">
        <f aca="false">IF($B1009="","",VLOOKUP($A1009,データ,5,0))</f>
        <v/>
      </c>
      <c r="F1009" s="63" t="str">
        <f aca="false">IF($B1009="","",VLOOKUP($A1009,データ,6,0))</f>
        <v/>
      </c>
      <c r="G1009" s="64" t="str">
        <f aca="false">IF(A1009="","",IF(VLOOKUP(A1009,データ,7,0)=0,"",VLOOKUP(VLOOKUP(A1009,データ,7,0),品名,2)))</f>
        <v/>
      </c>
      <c r="H1009" s="65" t="str">
        <f aca="false">IF(A1009="",0,VLOOKUP(A1009,データ,8,0))</f>
        <v/>
      </c>
      <c r="I1009" s="65" t="str">
        <f aca="false">IF(A1009="",0,VLOOKUP(A1009,データ,9,0))</f>
        <v/>
      </c>
      <c r="J1009" s="65" t="str">
        <f aca="false">H1009*I1009</f>
        <v/>
      </c>
      <c r="K1009" s="48"/>
      <c r="L1009" s="66"/>
    </row>
    <row r="1010" customFormat="false" ht="13.5" hidden="false" customHeight="true" outlineLevel="0" collapsed="false">
      <c r="B1010" s="67"/>
      <c r="C1010" s="68"/>
      <c r="D1010" s="69"/>
      <c r="E1010" s="20" t="str">
        <f aca="false">IF(B1008="","",VLOOKUP($A1008,データ,2,0))</f>
        <v/>
      </c>
      <c r="F1010" s="63" t="n">
        <f aca="false">IF(C1008="","",VLOOKUP($A1008,データ,2,0))</f>
        <v>1</v>
      </c>
      <c r="G1010" s="64" t="str">
        <f aca="false">IF(A1009="","",IF(VLOOKUP(A1009,データ,10,0)=0,"",VLOOKUP(VLOOKUP(A1009,データ,10,0),品名,2)))</f>
        <v/>
      </c>
      <c r="H1010" s="70" t="str">
        <f aca="false">IF(A1009="",0,VLOOKUP(A1009,データ,11,0))</f>
        <v/>
      </c>
      <c r="I1010" s="70" t="str">
        <f aca="false">IF(A1009="",0,VLOOKUP(A1009,データ,12,0))</f>
        <v/>
      </c>
      <c r="J1010" s="70" t="str">
        <f aca="false">H1010*I1010</f>
        <v/>
      </c>
      <c r="K1010" s="48"/>
      <c r="L1010" s="66"/>
    </row>
    <row r="1011" customFormat="false" ht="13.5" hidden="false" customHeight="true" outlineLevel="0" collapsed="false">
      <c r="B1011" s="67"/>
      <c r="C1011" s="68" t="str">
        <f aca="false">IF($B1009="","",VLOOKUP($A1009,データ,3,0))</f>
        <v/>
      </c>
      <c r="D1011" s="69" t="str">
        <f aca="false">IF($B1009="","",VLOOKUP($A1009,データ,4,0))</f>
        <v/>
      </c>
      <c r="E1011" s="20" t="str">
        <f aca="false">IF(B1009="","",VLOOKUP($A1009,データ,2,0))</f>
        <v/>
      </c>
      <c r="F1011" s="63" t="str">
        <f aca="false">IF(C1009="","",VLOOKUP($A1009,データ,2,0))</f>
        <v/>
      </c>
      <c r="G1011" s="64" t="str">
        <f aca="false">IF(A1009="","",IF(VLOOKUP(A1009,データ,13,0)=0,"",VLOOKUP(VLOOKUP(A1009,データ,13,0),品名,2)))</f>
        <v/>
      </c>
      <c r="H1011" s="70" t="str">
        <f aca="false">IF(A1009="",0,VLOOKUP(A1009,データ,14,0))</f>
        <v/>
      </c>
      <c r="I1011" s="70" t="str">
        <f aca="false">IF(A1009="",0,VLOOKUP(A1009,データ,15,0))</f>
        <v/>
      </c>
      <c r="J1011" s="70" t="str">
        <f aca="false">H1011*I1011</f>
        <v/>
      </c>
      <c r="K1011" s="48"/>
      <c r="L1011" s="66"/>
    </row>
    <row r="1012" customFormat="false" ht="13.5" hidden="false" customHeight="true" outlineLevel="0" collapsed="false">
      <c r="B1012" s="67"/>
      <c r="C1012" s="68"/>
      <c r="D1012" s="69"/>
      <c r="E1012" s="20" t="str">
        <f aca="false">IF(B1010="","",VLOOKUP($A1010,データ,2,0))</f>
        <v/>
      </c>
      <c r="F1012" s="63" t="str">
        <f aca="false">IF(C1010="","",VLOOKUP($A1010,データ,2,0))</f>
        <v/>
      </c>
      <c r="G1012" s="64" t="str">
        <f aca="false">IF(A1009="","",IF(VLOOKUP(A1009,データ,16,0)=0,"",VLOOKUP(VLOOKUP(A1009,データ,16,0),品名,2)))</f>
        <v/>
      </c>
      <c r="H1012" s="70" t="str">
        <f aca="false">IF(A1009="",0,VLOOKUP(A1009,データ,17,0))</f>
        <v/>
      </c>
      <c r="I1012" s="70" t="str">
        <f aca="false">IF(A1009="",0,VLOOKUP(A1009,データ,18,0))</f>
        <v/>
      </c>
      <c r="J1012" s="70" t="str">
        <f aca="false">H1012*I1012</f>
        <v/>
      </c>
      <c r="K1012" s="48"/>
      <c r="L1012" s="66"/>
    </row>
    <row r="1013" customFormat="false" ht="13.5" hidden="false" customHeight="true" outlineLevel="0" collapsed="false">
      <c r="B1013" s="67"/>
      <c r="C1013" s="68"/>
      <c r="D1013" s="69"/>
      <c r="E1013" s="20" t="str">
        <f aca="false">IF(B1011="","",VLOOKUP($A1011,データ,2,0))</f>
        <v/>
      </c>
      <c r="F1013" s="63" t="str">
        <f aca="false">IF(C1011="","",VLOOKUP($A1011,データ,2,0))</f>
        <v/>
      </c>
      <c r="G1013" s="64" t="str">
        <f aca="false">IF(A1009="","",IF(VLOOKUP(A1009,データ,19,0)=0,"",VLOOKUP(VLOOKUP(A1009,データ,19,0),品名,2)))</f>
        <v/>
      </c>
      <c r="H1013" s="71" t="str">
        <f aca="false">IF(A1009="",0,VLOOKUP(A1009,データ,20,0))</f>
        <v/>
      </c>
      <c r="I1013" s="72" t="str">
        <f aca="false">IF(A1009="",0,VLOOKUP(A1009,データ,21,0))</f>
        <v/>
      </c>
      <c r="J1013" s="72" t="str">
        <f aca="false">H1013*I1013</f>
        <v/>
      </c>
      <c r="K1013" s="48"/>
      <c r="L1013" s="66"/>
    </row>
    <row r="1014" customFormat="false" ht="13.5" hidden="false" customHeight="true" outlineLevel="0" collapsed="false">
      <c r="B1014" s="67" t="str">
        <f aca="false">IF(I1014&gt;=1,"k","")</f>
        <v>k</v>
      </c>
      <c r="C1014" s="27"/>
      <c r="D1014" s="73"/>
      <c r="E1014" s="20" t="str">
        <f aca="false">IF(B1012="","",VLOOKUP($A1012,データ,2,0))</f>
        <v/>
      </c>
      <c r="F1014" s="63" t="str">
        <f aca="false">IF(C1012="","",VLOOKUP($A1012,データ,2,0))</f>
        <v/>
      </c>
      <c r="G1014" s="5" t="s">
        <v>38</v>
      </c>
      <c r="H1014" s="5"/>
      <c r="I1014" s="46" t="str">
        <f aca="false">SUM(I1009:I1013)</f>
        <v/>
      </c>
      <c r="J1014" s="46" t="str">
        <f aca="false">SUM(J1009:J1013)</f>
        <v/>
      </c>
      <c r="K1014" s="46" t="str">
        <f aca="false">IF(J1014&lt;5000,J1014,5000)</f>
        <v/>
      </c>
      <c r="L1014" s="47" t="n">
        <f aca="false">+J1014-K1014</f>
        <v>0</v>
      </c>
    </row>
    <row r="1015" customFormat="false" ht="13.5" hidden="false" customHeight="true" outlineLevel="0" collapsed="false">
      <c r="A1015" s="1" t="str">
        <f aca="false">IF(B1015&gt;=1,SMALL(順,B1015),"")</f>
        <v/>
      </c>
      <c r="C1015" s="77" t="s">
        <v>37</v>
      </c>
      <c r="D1015" s="77"/>
      <c r="E1015" s="77"/>
      <c r="F1015" s="77"/>
      <c r="G1015" s="77"/>
      <c r="H1015" s="77"/>
      <c r="I1015" s="77"/>
      <c r="J1015" s="77"/>
      <c r="K1015" s="75" t="n">
        <f aca="true">IF(K1014&lt;1,"",SUMIF($B$8:INDIRECT("b"&amp;ROW()),"=k",$K$8:$K$707))</f>
        <v>0</v>
      </c>
      <c r="L1015" s="76"/>
    </row>
    <row r="1016" customFormat="false" ht="13.5" hidden="false" customHeight="true" outlineLevel="0" collapsed="false">
      <c r="A1016" s="61" t="str">
        <f aca="false">IF(B1016="","",SMALL(順,B1016))</f>
        <v/>
      </c>
      <c r="B1016" s="1" t="str">
        <f aca="false">IF(B1009="","",IF(B1009+1&gt;入力用!$W$8,"",B1009+1))</f>
        <v/>
      </c>
      <c r="C1016" s="23" t="str">
        <f aca="false">B1016</f>
        <v/>
      </c>
      <c r="D1016" s="62"/>
      <c r="E1016" s="20" t="str">
        <f aca="false">IF($B1016="","",VLOOKUP($A1016,データ,5,0))</f>
        <v/>
      </c>
      <c r="F1016" s="63" t="str">
        <f aca="false">IF($B1016="","",VLOOKUP($A1016,データ,6,0))</f>
        <v/>
      </c>
      <c r="G1016" s="64" t="str">
        <f aca="false">IF(A1016="","",IF(VLOOKUP(A1016,データ,7,0)=0,"",VLOOKUP(VLOOKUP(A1016,データ,7,0),品名,2)))</f>
        <v/>
      </c>
      <c r="H1016" s="65" t="str">
        <f aca="false">IF(A1016="",0,VLOOKUP(A1016,データ,8,0))</f>
        <v/>
      </c>
      <c r="I1016" s="65" t="str">
        <f aca="false">IF(A1016="",0,VLOOKUP(A1016,データ,9,0))</f>
        <v/>
      </c>
      <c r="J1016" s="65" t="str">
        <f aca="false">H1016*I1016</f>
        <v/>
      </c>
      <c r="K1016" s="48"/>
      <c r="L1016" s="66"/>
    </row>
    <row r="1017" customFormat="false" ht="13.5" hidden="false" customHeight="true" outlineLevel="0" collapsed="false">
      <c r="B1017" s="67"/>
      <c r="C1017" s="68"/>
      <c r="D1017" s="69"/>
      <c r="E1017" s="20" t="str">
        <f aca="false">IF(B1015="","",VLOOKUP($A1015,データ,2,0))</f>
        <v/>
      </c>
      <c r="F1017" s="63" t="n">
        <f aca="false">IF(C1015="","",VLOOKUP($A1015,データ,2,0))</f>
        <v>1</v>
      </c>
      <c r="G1017" s="64" t="str">
        <f aca="false">IF(A1016="","",IF(VLOOKUP(A1016,データ,10,0)=0,"",VLOOKUP(VLOOKUP(A1016,データ,10,0),品名,2)))</f>
        <v/>
      </c>
      <c r="H1017" s="70" t="str">
        <f aca="false">IF(A1016="",0,VLOOKUP(A1016,データ,11,0))</f>
        <v/>
      </c>
      <c r="I1017" s="70" t="str">
        <f aca="false">IF(A1016="",0,VLOOKUP(A1016,データ,12,0))</f>
        <v/>
      </c>
      <c r="J1017" s="70" t="str">
        <f aca="false">H1017*I1017</f>
        <v/>
      </c>
      <c r="K1017" s="48"/>
      <c r="L1017" s="66"/>
    </row>
    <row r="1018" customFormat="false" ht="13.5" hidden="false" customHeight="true" outlineLevel="0" collapsed="false">
      <c r="B1018" s="67"/>
      <c r="C1018" s="68" t="str">
        <f aca="false">IF($B1016="","",VLOOKUP($A1016,データ,3,0))</f>
        <v/>
      </c>
      <c r="D1018" s="69" t="str">
        <f aca="false">IF($B1016="","",VLOOKUP($A1016,データ,4,0))</f>
        <v/>
      </c>
      <c r="E1018" s="20" t="str">
        <f aca="false">IF(B1016="","",VLOOKUP($A1016,データ,2,0))</f>
        <v/>
      </c>
      <c r="F1018" s="63" t="str">
        <f aca="false">IF(C1016="","",VLOOKUP($A1016,データ,2,0))</f>
        <v/>
      </c>
      <c r="G1018" s="64" t="str">
        <f aca="false">IF(A1016="","",IF(VLOOKUP(A1016,データ,13,0)=0,"",VLOOKUP(VLOOKUP(A1016,データ,13,0),品名,2)))</f>
        <v/>
      </c>
      <c r="H1018" s="70" t="str">
        <f aca="false">IF(A1016="",0,VLOOKUP(A1016,データ,14,0))</f>
        <v/>
      </c>
      <c r="I1018" s="70" t="str">
        <f aca="false">IF(A1016="",0,VLOOKUP(A1016,データ,15,0))</f>
        <v/>
      </c>
      <c r="J1018" s="70" t="str">
        <f aca="false">H1018*I1018</f>
        <v/>
      </c>
      <c r="K1018" s="48"/>
      <c r="L1018" s="66"/>
    </row>
    <row r="1019" customFormat="false" ht="13.5" hidden="false" customHeight="true" outlineLevel="0" collapsed="false">
      <c r="B1019" s="67"/>
      <c r="C1019" s="68"/>
      <c r="D1019" s="69"/>
      <c r="E1019" s="20" t="str">
        <f aca="false">IF(B1017="","",VLOOKUP($A1017,データ,2,0))</f>
        <v/>
      </c>
      <c r="F1019" s="63" t="str">
        <f aca="false">IF(C1017="","",VLOOKUP($A1017,データ,2,0))</f>
        <v/>
      </c>
      <c r="G1019" s="64" t="str">
        <f aca="false">IF(A1016="","",IF(VLOOKUP(A1016,データ,16,0)=0,"",VLOOKUP(VLOOKUP(A1016,データ,16,0),品名,2)))</f>
        <v/>
      </c>
      <c r="H1019" s="70" t="str">
        <f aca="false">IF(A1016="",0,VLOOKUP(A1016,データ,17,0))</f>
        <v/>
      </c>
      <c r="I1019" s="70" t="str">
        <f aca="false">IF(A1016="",0,VLOOKUP(A1016,データ,18,0))</f>
        <v/>
      </c>
      <c r="J1019" s="70" t="str">
        <f aca="false">H1019*I1019</f>
        <v/>
      </c>
      <c r="K1019" s="48"/>
      <c r="L1019" s="66"/>
    </row>
    <row r="1020" customFormat="false" ht="13.5" hidden="false" customHeight="true" outlineLevel="0" collapsed="false">
      <c r="B1020" s="67"/>
      <c r="C1020" s="68"/>
      <c r="D1020" s="69"/>
      <c r="E1020" s="20" t="str">
        <f aca="false">IF(B1018="","",VLOOKUP($A1018,データ,2,0))</f>
        <v/>
      </c>
      <c r="F1020" s="63" t="str">
        <f aca="false">IF(C1018="","",VLOOKUP($A1018,データ,2,0))</f>
        <v/>
      </c>
      <c r="G1020" s="64" t="str">
        <f aca="false">IF(A1016="","",IF(VLOOKUP(A1016,データ,19,0)=0,"",VLOOKUP(VLOOKUP(A1016,データ,19,0),品名,2)))</f>
        <v/>
      </c>
      <c r="H1020" s="71" t="str">
        <f aca="false">IF(A1016="",0,VLOOKUP(A1016,データ,20,0))</f>
        <v/>
      </c>
      <c r="I1020" s="72" t="str">
        <f aca="false">IF(A1016="",0,VLOOKUP(A1016,データ,21,0))</f>
        <v/>
      </c>
      <c r="J1020" s="72" t="str">
        <f aca="false">H1020*I1020</f>
        <v/>
      </c>
      <c r="K1020" s="48"/>
      <c r="L1020" s="66"/>
    </row>
    <row r="1021" customFormat="false" ht="13.5" hidden="false" customHeight="true" outlineLevel="0" collapsed="false">
      <c r="B1021" s="67" t="str">
        <f aca="false">IF(I1021&gt;=1,"k","")</f>
        <v>k</v>
      </c>
      <c r="C1021" s="27"/>
      <c r="D1021" s="73"/>
      <c r="E1021" s="20" t="str">
        <f aca="false">IF(B1019="","",VLOOKUP($A1019,データ,2,0))</f>
        <v/>
      </c>
      <c r="F1021" s="63" t="str">
        <f aca="false">IF(C1019="","",VLOOKUP($A1019,データ,2,0))</f>
        <v/>
      </c>
      <c r="G1021" s="5" t="s">
        <v>38</v>
      </c>
      <c r="H1021" s="5"/>
      <c r="I1021" s="46" t="str">
        <f aca="false">SUM(I1016:I1020)</f>
        <v/>
      </c>
      <c r="J1021" s="46" t="str">
        <f aca="false">SUM(J1016:J1020)</f>
        <v/>
      </c>
      <c r="K1021" s="46" t="str">
        <f aca="false">IF(J1021&lt;5000,J1021,5000)</f>
        <v/>
      </c>
      <c r="L1021" s="47" t="n">
        <f aca="false">+J1021-K1021</f>
        <v>0</v>
      </c>
    </row>
    <row r="1022" customFormat="false" ht="13.5" hidden="false" customHeight="true" outlineLevel="0" collapsed="false">
      <c r="A1022" s="1" t="str">
        <f aca="false">IF(B1022&gt;=1,SMALL(順,B1022),"")</f>
        <v/>
      </c>
      <c r="C1022" s="77" t="s">
        <v>37</v>
      </c>
      <c r="D1022" s="77"/>
      <c r="E1022" s="77"/>
      <c r="F1022" s="77"/>
      <c r="G1022" s="77"/>
      <c r="H1022" s="77"/>
      <c r="I1022" s="77"/>
      <c r="J1022" s="77"/>
      <c r="K1022" s="75" t="n">
        <f aca="true">IF(K1021&lt;1,"",SUMIF($B$8:INDIRECT("b"&amp;ROW()),"=k",$K$8:$K$707))</f>
        <v>0</v>
      </c>
      <c r="L1022" s="76"/>
    </row>
    <row r="1023" customFormat="false" ht="13.5" hidden="false" customHeight="true" outlineLevel="0" collapsed="false">
      <c r="A1023" s="61" t="str">
        <f aca="false">IF(B1023="","",SMALL(順,B1023))</f>
        <v/>
      </c>
      <c r="B1023" s="1" t="str">
        <f aca="false">IF(B1016="","",IF(B1016+1&gt;入力用!$W$8,"",B1016+1))</f>
        <v/>
      </c>
      <c r="C1023" s="23" t="str">
        <f aca="false">B1023</f>
        <v/>
      </c>
      <c r="D1023" s="62"/>
      <c r="E1023" s="20" t="str">
        <f aca="false">IF($B1023="","",VLOOKUP($A1023,データ,5,0))</f>
        <v/>
      </c>
      <c r="F1023" s="63" t="str">
        <f aca="false">IF($B1023="","",VLOOKUP($A1023,データ,6,0))</f>
        <v/>
      </c>
      <c r="G1023" s="64" t="str">
        <f aca="false">IF(A1023="","",IF(VLOOKUP(A1023,データ,7,0)=0,"",VLOOKUP(VLOOKUP(A1023,データ,7,0),品名,2)))</f>
        <v/>
      </c>
      <c r="H1023" s="65" t="str">
        <f aca="false">IF(A1023="",0,VLOOKUP(A1023,データ,8,0))</f>
        <v/>
      </c>
      <c r="I1023" s="65" t="str">
        <f aca="false">IF(A1023="",0,VLOOKUP(A1023,データ,9,0))</f>
        <v/>
      </c>
      <c r="J1023" s="65" t="str">
        <f aca="false">H1023*I1023</f>
        <v/>
      </c>
      <c r="K1023" s="48"/>
      <c r="L1023" s="66"/>
    </row>
    <row r="1024" customFormat="false" ht="13.5" hidden="false" customHeight="true" outlineLevel="0" collapsed="false">
      <c r="B1024" s="67"/>
      <c r="C1024" s="68"/>
      <c r="D1024" s="69"/>
      <c r="E1024" s="20" t="str">
        <f aca="false">IF(B1022="","",VLOOKUP($A1022,データ,2,0))</f>
        <v/>
      </c>
      <c r="F1024" s="63" t="n">
        <f aca="false">IF(C1022="","",VLOOKUP($A1022,データ,2,0))</f>
        <v>1</v>
      </c>
      <c r="G1024" s="64" t="str">
        <f aca="false">IF(A1023="","",IF(VLOOKUP(A1023,データ,10,0)=0,"",VLOOKUP(VLOOKUP(A1023,データ,10,0),品名,2)))</f>
        <v/>
      </c>
      <c r="H1024" s="70" t="str">
        <f aca="false">IF(A1023="",0,VLOOKUP(A1023,データ,11,0))</f>
        <v/>
      </c>
      <c r="I1024" s="70" t="str">
        <f aca="false">IF(A1023="",0,VLOOKUP(A1023,データ,12,0))</f>
        <v/>
      </c>
      <c r="J1024" s="70" t="str">
        <f aca="false">H1024*I1024</f>
        <v/>
      </c>
      <c r="K1024" s="48"/>
      <c r="L1024" s="66"/>
    </row>
    <row r="1025" customFormat="false" ht="13.5" hidden="false" customHeight="true" outlineLevel="0" collapsed="false">
      <c r="B1025" s="67"/>
      <c r="C1025" s="68" t="str">
        <f aca="false">IF($B1023="","",VLOOKUP($A1023,データ,3,0))</f>
        <v/>
      </c>
      <c r="D1025" s="69" t="str">
        <f aca="false">IF($B1023="","",VLOOKUP($A1023,データ,4,0))</f>
        <v/>
      </c>
      <c r="E1025" s="20" t="str">
        <f aca="false">IF(B1023="","",VLOOKUP($A1023,データ,2,0))</f>
        <v/>
      </c>
      <c r="F1025" s="63" t="str">
        <f aca="false">IF(C1023="","",VLOOKUP($A1023,データ,2,0))</f>
        <v/>
      </c>
      <c r="G1025" s="64" t="str">
        <f aca="false">IF(A1023="","",IF(VLOOKUP(A1023,データ,13,0)=0,"",VLOOKUP(VLOOKUP(A1023,データ,13,0),品名,2)))</f>
        <v/>
      </c>
      <c r="H1025" s="70" t="str">
        <f aca="false">IF(A1023="",0,VLOOKUP(A1023,データ,14,0))</f>
        <v/>
      </c>
      <c r="I1025" s="70" t="str">
        <f aca="false">IF(A1023="",0,VLOOKUP(A1023,データ,15,0))</f>
        <v/>
      </c>
      <c r="J1025" s="70" t="str">
        <f aca="false">H1025*I1025</f>
        <v/>
      </c>
      <c r="K1025" s="48"/>
      <c r="L1025" s="66"/>
    </row>
    <row r="1026" customFormat="false" ht="13.5" hidden="false" customHeight="true" outlineLevel="0" collapsed="false">
      <c r="B1026" s="67"/>
      <c r="C1026" s="68"/>
      <c r="D1026" s="69"/>
      <c r="E1026" s="20" t="str">
        <f aca="false">IF(B1024="","",VLOOKUP($A1024,データ,2,0))</f>
        <v/>
      </c>
      <c r="F1026" s="63" t="str">
        <f aca="false">IF(C1024="","",VLOOKUP($A1024,データ,2,0))</f>
        <v/>
      </c>
      <c r="G1026" s="64" t="str">
        <f aca="false">IF(A1023="","",IF(VLOOKUP(A1023,データ,16,0)=0,"",VLOOKUP(VLOOKUP(A1023,データ,16,0),品名,2)))</f>
        <v/>
      </c>
      <c r="H1026" s="70" t="str">
        <f aca="false">IF(A1023="",0,VLOOKUP(A1023,データ,17,0))</f>
        <v/>
      </c>
      <c r="I1026" s="70" t="str">
        <f aca="false">IF(A1023="",0,VLOOKUP(A1023,データ,18,0))</f>
        <v/>
      </c>
      <c r="J1026" s="70" t="str">
        <f aca="false">H1026*I1026</f>
        <v/>
      </c>
      <c r="K1026" s="48"/>
      <c r="L1026" s="66"/>
    </row>
    <row r="1027" customFormat="false" ht="13.5" hidden="false" customHeight="true" outlineLevel="0" collapsed="false">
      <c r="B1027" s="67"/>
      <c r="C1027" s="68"/>
      <c r="D1027" s="69"/>
      <c r="E1027" s="20" t="str">
        <f aca="false">IF(B1025="","",VLOOKUP($A1025,データ,2,0))</f>
        <v/>
      </c>
      <c r="F1027" s="63" t="str">
        <f aca="false">IF(C1025="","",VLOOKUP($A1025,データ,2,0))</f>
        <v/>
      </c>
      <c r="G1027" s="64" t="str">
        <f aca="false">IF(A1023="","",IF(VLOOKUP(A1023,データ,19,0)=0,"",VLOOKUP(VLOOKUP(A1023,データ,19,0),品名,2)))</f>
        <v/>
      </c>
      <c r="H1027" s="71" t="str">
        <f aca="false">IF(A1023="",0,VLOOKUP(A1023,データ,20,0))</f>
        <v/>
      </c>
      <c r="I1027" s="72" t="str">
        <f aca="false">IF(A1023="",0,VLOOKUP(A1023,データ,21,0))</f>
        <v/>
      </c>
      <c r="J1027" s="72" t="str">
        <f aca="false">H1027*I1027</f>
        <v/>
      </c>
      <c r="K1027" s="48"/>
      <c r="L1027" s="66"/>
    </row>
    <row r="1028" customFormat="false" ht="13.5" hidden="false" customHeight="true" outlineLevel="0" collapsed="false">
      <c r="B1028" s="67" t="str">
        <f aca="false">IF(I1028&gt;=1,"k","")</f>
        <v>k</v>
      </c>
      <c r="C1028" s="27"/>
      <c r="D1028" s="73"/>
      <c r="E1028" s="20" t="str">
        <f aca="false">IF(B1026="","",VLOOKUP($A1026,データ,2,0))</f>
        <v/>
      </c>
      <c r="F1028" s="63" t="str">
        <f aca="false">IF(C1026="","",VLOOKUP($A1026,データ,2,0))</f>
        <v/>
      </c>
      <c r="G1028" s="5" t="s">
        <v>38</v>
      </c>
      <c r="H1028" s="5"/>
      <c r="I1028" s="46" t="str">
        <f aca="false">SUM(I1023:I1027)</f>
        <v/>
      </c>
      <c r="J1028" s="46" t="str">
        <f aca="false">SUM(J1023:J1027)</f>
        <v/>
      </c>
      <c r="K1028" s="46" t="str">
        <f aca="false">IF(J1028&lt;5000,J1028,5000)</f>
        <v/>
      </c>
      <c r="L1028" s="47" t="n">
        <f aca="false">+J1028-K1028</f>
        <v>0</v>
      </c>
    </row>
    <row r="1029" customFormat="false" ht="13.5" hidden="false" customHeight="true" outlineLevel="0" collapsed="false">
      <c r="A1029" s="1" t="str">
        <f aca="false">IF(B1029&gt;=1,SMALL(順,B1029),"")</f>
        <v/>
      </c>
      <c r="C1029" s="77" t="s">
        <v>37</v>
      </c>
      <c r="D1029" s="77"/>
      <c r="E1029" s="77"/>
      <c r="F1029" s="77"/>
      <c r="G1029" s="77"/>
      <c r="H1029" s="77"/>
      <c r="I1029" s="77"/>
      <c r="J1029" s="77"/>
      <c r="K1029" s="75" t="n">
        <f aca="true">IF(K1028&lt;1,"",SUMIF($B$8:INDIRECT("b"&amp;ROW()),"=k",$K$8:$K$707))</f>
        <v>0</v>
      </c>
      <c r="L1029" s="76"/>
    </row>
    <row r="1030" customFormat="false" ht="13.5" hidden="false" customHeight="true" outlineLevel="0" collapsed="false">
      <c r="A1030" s="61" t="str">
        <f aca="false">IF(B1030="","",SMALL(順,B1030))</f>
        <v/>
      </c>
      <c r="B1030" s="1" t="str">
        <f aca="false">IF(B1023="","",IF(B1023+1&gt;入力用!$W$8,"",B1023+1))</f>
        <v/>
      </c>
      <c r="C1030" s="23" t="str">
        <f aca="false">B1030</f>
        <v/>
      </c>
      <c r="D1030" s="62"/>
      <c r="E1030" s="20" t="str">
        <f aca="false">IF($B1030="","",VLOOKUP($A1030,データ,5,0))</f>
        <v/>
      </c>
      <c r="F1030" s="63" t="str">
        <f aca="false">IF($B1030="","",VLOOKUP($A1030,データ,6,0))</f>
        <v/>
      </c>
      <c r="G1030" s="64" t="str">
        <f aca="false">IF(A1030="","",IF(VLOOKUP(A1030,データ,7,0)=0,"",VLOOKUP(VLOOKUP(A1030,データ,7,0),品名,2)))</f>
        <v/>
      </c>
      <c r="H1030" s="65" t="str">
        <f aca="false">IF(A1030="",0,VLOOKUP(A1030,データ,8,0))</f>
        <v/>
      </c>
      <c r="I1030" s="65" t="str">
        <f aca="false">IF(A1030="",0,VLOOKUP(A1030,データ,9,0))</f>
        <v/>
      </c>
      <c r="J1030" s="65" t="str">
        <f aca="false">H1030*I1030</f>
        <v/>
      </c>
      <c r="K1030" s="48"/>
      <c r="L1030" s="66"/>
    </row>
    <row r="1031" customFormat="false" ht="13.5" hidden="false" customHeight="true" outlineLevel="0" collapsed="false">
      <c r="B1031" s="67"/>
      <c r="C1031" s="68"/>
      <c r="D1031" s="69"/>
      <c r="E1031" s="20" t="str">
        <f aca="false">IF(B1029="","",VLOOKUP($A1029,データ,2,0))</f>
        <v/>
      </c>
      <c r="F1031" s="63" t="n">
        <f aca="false">IF(C1029="","",VLOOKUP($A1029,データ,2,0))</f>
        <v>1</v>
      </c>
      <c r="G1031" s="64" t="str">
        <f aca="false">IF(A1030="","",IF(VLOOKUP(A1030,データ,10,0)=0,"",VLOOKUP(VLOOKUP(A1030,データ,10,0),品名,2)))</f>
        <v/>
      </c>
      <c r="H1031" s="70" t="str">
        <f aca="false">IF(A1030="",0,VLOOKUP(A1030,データ,11,0))</f>
        <v/>
      </c>
      <c r="I1031" s="70" t="str">
        <f aca="false">IF(A1030="",0,VLOOKUP(A1030,データ,12,0))</f>
        <v/>
      </c>
      <c r="J1031" s="70" t="str">
        <f aca="false">H1031*I1031</f>
        <v/>
      </c>
      <c r="K1031" s="48"/>
      <c r="L1031" s="66"/>
    </row>
    <row r="1032" customFormat="false" ht="13.5" hidden="false" customHeight="true" outlineLevel="0" collapsed="false">
      <c r="B1032" s="67"/>
      <c r="C1032" s="68" t="str">
        <f aca="false">IF($B1030="","",VLOOKUP($A1030,データ,3,0))</f>
        <v/>
      </c>
      <c r="D1032" s="69" t="str">
        <f aca="false">IF($B1030="","",VLOOKUP($A1030,データ,4,0))</f>
        <v/>
      </c>
      <c r="E1032" s="20" t="str">
        <f aca="false">IF(B1030="","",VLOOKUP($A1030,データ,2,0))</f>
        <v/>
      </c>
      <c r="F1032" s="63" t="str">
        <f aca="false">IF(C1030="","",VLOOKUP($A1030,データ,2,0))</f>
        <v/>
      </c>
      <c r="G1032" s="64" t="str">
        <f aca="false">IF(A1030="","",IF(VLOOKUP(A1030,データ,13,0)=0,"",VLOOKUP(VLOOKUP(A1030,データ,13,0),品名,2)))</f>
        <v/>
      </c>
      <c r="H1032" s="70" t="str">
        <f aca="false">IF(A1030="",0,VLOOKUP(A1030,データ,14,0))</f>
        <v/>
      </c>
      <c r="I1032" s="70" t="str">
        <f aca="false">IF(A1030="",0,VLOOKUP(A1030,データ,15,0))</f>
        <v/>
      </c>
      <c r="J1032" s="70" t="str">
        <f aca="false">H1032*I1032</f>
        <v/>
      </c>
      <c r="K1032" s="48"/>
      <c r="L1032" s="66"/>
    </row>
    <row r="1033" customFormat="false" ht="13.5" hidden="false" customHeight="true" outlineLevel="0" collapsed="false">
      <c r="B1033" s="67"/>
      <c r="C1033" s="68"/>
      <c r="D1033" s="69"/>
      <c r="E1033" s="20" t="str">
        <f aca="false">IF(B1031="","",VLOOKUP($A1031,データ,2,0))</f>
        <v/>
      </c>
      <c r="F1033" s="63" t="str">
        <f aca="false">IF(C1031="","",VLOOKUP($A1031,データ,2,0))</f>
        <v/>
      </c>
      <c r="G1033" s="64" t="str">
        <f aca="false">IF(A1030="","",IF(VLOOKUP(A1030,データ,16,0)=0,"",VLOOKUP(VLOOKUP(A1030,データ,16,0),品名,2)))</f>
        <v/>
      </c>
      <c r="H1033" s="70" t="str">
        <f aca="false">IF(A1030="",0,VLOOKUP(A1030,データ,17,0))</f>
        <v/>
      </c>
      <c r="I1033" s="70" t="str">
        <f aca="false">IF(A1030="",0,VLOOKUP(A1030,データ,18,0))</f>
        <v/>
      </c>
      <c r="J1033" s="70" t="str">
        <f aca="false">H1033*I1033</f>
        <v/>
      </c>
      <c r="K1033" s="48"/>
      <c r="L1033" s="66"/>
    </row>
    <row r="1034" customFormat="false" ht="13.5" hidden="false" customHeight="true" outlineLevel="0" collapsed="false">
      <c r="B1034" s="67"/>
      <c r="C1034" s="68"/>
      <c r="D1034" s="69"/>
      <c r="E1034" s="20" t="str">
        <f aca="false">IF(B1032="","",VLOOKUP($A1032,データ,2,0))</f>
        <v/>
      </c>
      <c r="F1034" s="63" t="str">
        <f aca="false">IF(C1032="","",VLOOKUP($A1032,データ,2,0))</f>
        <v/>
      </c>
      <c r="G1034" s="64" t="str">
        <f aca="false">IF(A1030="","",IF(VLOOKUP(A1030,データ,19,0)=0,"",VLOOKUP(VLOOKUP(A1030,データ,19,0),品名,2)))</f>
        <v/>
      </c>
      <c r="H1034" s="71" t="str">
        <f aca="false">IF(A1030="",0,VLOOKUP(A1030,データ,20,0))</f>
        <v/>
      </c>
      <c r="I1034" s="72" t="str">
        <f aca="false">IF(A1030="",0,VLOOKUP(A1030,データ,21,0))</f>
        <v/>
      </c>
      <c r="J1034" s="72" t="str">
        <f aca="false">H1034*I1034</f>
        <v/>
      </c>
      <c r="K1034" s="48"/>
      <c r="L1034" s="66"/>
    </row>
    <row r="1035" customFormat="false" ht="13.5" hidden="false" customHeight="true" outlineLevel="0" collapsed="false">
      <c r="B1035" s="67" t="str">
        <f aca="false">IF(I1035&gt;=1,"k","")</f>
        <v>k</v>
      </c>
      <c r="C1035" s="27"/>
      <c r="D1035" s="73"/>
      <c r="E1035" s="20" t="str">
        <f aca="false">IF(B1033="","",VLOOKUP($A1033,データ,2,0))</f>
        <v/>
      </c>
      <c r="F1035" s="63" t="str">
        <f aca="false">IF(C1033="","",VLOOKUP($A1033,データ,2,0))</f>
        <v/>
      </c>
      <c r="G1035" s="5" t="s">
        <v>38</v>
      </c>
      <c r="H1035" s="5"/>
      <c r="I1035" s="46" t="str">
        <f aca="false">SUM(I1030:I1034)</f>
        <v/>
      </c>
      <c r="J1035" s="46" t="str">
        <f aca="false">SUM(J1030:J1034)</f>
        <v/>
      </c>
      <c r="K1035" s="46" t="str">
        <f aca="false">IF(J1035&lt;5000,J1035,5000)</f>
        <v/>
      </c>
      <c r="L1035" s="47" t="n">
        <f aca="false">+J1035-K1035</f>
        <v>0</v>
      </c>
    </row>
    <row r="1036" customFormat="false" ht="13.5" hidden="false" customHeight="true" outlineLevel="0" collapsed="false">
      <c r="A1036" s="1" t="str">
        <f aca="false">IF(B1036&gt;=1,SMALL(順,B1036),"")</f>
        <v/>
      </c>
      <c r="C1036" s="77" t="s">
        <v>37</v>
      </c>
      <c r="D1036" s="77"/>
      <c r="E1036" s="77"/>
      <c r="F1036" s="77"/>
      <c r="G1036" s="77"/>
      <c r="H1036" s="77"/>
      <c r="I1036" s="77"/>
      <c r="J1036" s="77"/>
      <c r="K1036" s="75" t="n">
        <f aca="true">IF(K1035&lt;1,"",SUMIF($B$8:INDIRECT("b"&amp;ROW()),"=k",$K$8:$K$707))</f>
        <v>0</v>
      </c>
      <c r="L1036" s="76"/>
    </row>
    <row r="1037" customFormat="false" ht="13.5" hidden="false" customHeight="true" outlineLevel="0" collapsed="false">
      <c r="A1037" s="61" t="str">
        <f aca="false">IF(B1037="","",SMALL(順,B1037))</f>
        <v/>
      </c>
      <c r="B1037" s="1" t="str">
        <f aca="false">IF(B1030="","",IF(B1030+1&gt;入力用!$W$8,"",B1030+1))</f>
        <v/>
      </c>
      <c r="C1037" s="23" t="str">
        <f aca="false">B1037</f>
        <v/>
      </c>
      <c r="D1037" s="62"/>
      <c r="E1037" s="20" t="str">
        <f aca="false">IF($B1037="","",VLOOKUP($A1037,データ,5,0))</f>
        <v/>
      </c>
      <c r="F1037" s="63" t="str">
        <f aca="false">IF($B1037="","",VLOOKUP($A1037,データ,6,0))</f>
        <v/>
      </c>
      <c r="G1037" s="64" t="str">
        <f aca="false">IF(A1037="","",IF(VLOOKUP(A1037,データ,7,0)=0,"",VLOOKUP(VLOOKUP(A1037,データ,7,0),品名,2)))</f>
        <v/>
      </c>
      <c r="H1037" s="65" t="str">
        <f aca="false">IF(A1037="",0,VLOOKUP(A1037,データ,8,0))</f>
        <v/>
      </c>
      <c r="I1037" s="65" t="str">
        <f aca="false">IF(A1037="",0,VLOOKUP(A1037,データ,9,0))</f>
        <v/>
      </c>
      <c r="J1037" s="65" t="str">
        <f aca="false">H1037*I1037</f>
        <v/>
      </c>
      <c r="K1037" s="48"/>
      <c r="L1037" s="66"/>
    </row>
    <row r="1038" customFormat="false" ht="13.5" hidden="false" customHeight="true" outlineLevel="0" collapsed="false">
      <c r="B1038" s="67"/>
      <c r="C1038" s="68"/>
      <c r="D1038" s="69"/>
      <c r="E1038" s="20" t="str">
        <f aca="false">IF(B1036="","",VLOOKUP($A1036,データ,2,0))</f>
        <v/>
      </c>
      <c r="F1038" s="63" t="n">
        <f aca="false">IF(C1036="","",VLOOKUP($A1036,データ,2,0))</f>
        <v>1</v>
      </c>
      <c r="G1038" s="64" t="str">
        <f aca="false">IF(A1037="","",IF(VLOOKUP(A1037,データ,10,0)=0,"",VLOOKUP(VLOOKUP(A1037,データ,10,0),品名,2)))</f>
        <v/>
      </c>
      <c r="H1038" s="70" t="str">
        <f aca="false">IF(A1037="",0,VLOOKUP(A1037,データ,11,0))</f>
        <v/>
      </c>
      <c r="I1038" s="70" t="str">
        <f aca="false">IF(A1037="",0,VLOOKUP(A1037,データ,12,0))</f>
        <v/>
      </c>
      <c r="J1038" s="70" t="str">
        <f aca="false">H1038*I1038</f>
        <v/>
      </c>
      <c r="K1038" s="48"/>
      <c r="L1038" s="66"/>
    </row>
    <row r="1039" customFormat="false" ht="13.5" hidden="false" customHeight="true" outlineLevel="0" collapsed="false">
      <c r="B1039" s="67"/>
      <c r="C1039" s="68" t="str">
        <f aca="false">IF($B1037="","",VLOOKUP($A1037,データ,3,0))</f>
        <v/>
      </c>
      <c r="D1039" s="69" t="str">
        <f aca="false">IF($B1037="","",VLOOKUP($A1037,データ,4,0))</f>
        <v/>
      </c>
      <c r="E1039" s="20" t="str">
        <f aca="false">IF(B1037="","",VLOOKUP($A1037,データ,2,0))</f>
        <v/>
      </c>
      <c r="F1039" s="63" t="str">
        <f aca="false">IF(C1037="","",VLOOKUP($A1037,データ,2,0))</f>
        <v/>
      </c>
      <c r="G1039" s="64" t="str">
        <f aca="false">IF(A1037="","",IF(VLOOKUP(A1037,データ,13,0)=0,"",VLOOKUP(VLOOKUP(A1037,データ,13,0),品名,2)))</f>
        <v/>
      </c>
      <c r="H1039" s="70" t="str">
        <f aca="false">IF(A1037="",0,VLOOKUP(A1037,データ,14,0))</f>
        <v/>
      </c>
      <c r="I1039" s="70" t="str">
        <f aca="false">IF(A1037="",0,VLOOKUP(A1037,データ,15,0))</f>
        <v/>
      </c>
      <c r="J1039" s="70" t="str">
        <f aca="false">H1039*I1039</f>
        <v/>
      </c>
      <c r="K1039" s="48"/>
      <c r="L1039" s="66"/>
    </row>
    <row r="1040" customFormat="false" ht="13.5" hidden="false" customHeight="true" outlineLevel="0" collapsed="false">
      <c r="B1040" s="67"/>
      <c r="C1040" s="68"/>
      <c r="D1040" s="69"/>
      <c r="E1040" s="20" t="str">
        <f aca="false">IF(B1038="","",VLOOKUP($A1038,データ,2,0))</f>
        <v/>
      </c>
      <c r="F1040" s="63" t="str">
        <f aca="false">IF(C1038="","",VLOOKUP($A1038,データ,2,0))</f>
        <v/>
      </c>
      <c r="G1040" s="64" t="str">
        <f aca="false">IF(A1037="","",IF(VLOOKUP(A1037,データ,16,0)=0,"",VLOOKUP(VLOOKUP(A1037,データ,16,0),品名,2)))</f>
        <v/>
      </c>
      <c r="H1040" s="70" t="str">
        <f aca="false">IF(A1037="",0,VLOOKUP(A1037,データ,17,0))</f>
        <v/>
      </c>
      <c r="I1040" s="70" t="str">
        <f aca="false">IF(A1037="",0,VLOOKUP(A1037,データ,18,0))</f>
        <v/>
      </c>
      <c r="J1040" s="70" t="str">
        <f aca="false">H1040*I1040</f>
        <v/>
      </c>
      <c r="K1040" s="48"/>
      <c r="L1040" s="66"/>
    </row>
    <row r="1041" customFormat="false" ht="13.5" hidden="false" customHeight="true" outlineLevel="0" collapsed="false">
      <c r="B1041" s="67"/>
      <c r="C1041" s="68"/>
      <c r="D1041" s="69"/>
      <c r="E1041" s="20" t="str">
        <f aca="false">IF(B1039="","",VLOOKUP($A1039,データ,2,0))</f>
        <v/>
      </c>
      <c r="F1041" s="63" t="str">
        <f aca="false">IF(C1039="","",VLOOKUP($A1039,データ,2,0))</f>
        <v/>
      </c>
      <c r="G1041" s="64" t="str">
        <f aca="false">IF(A1037="","",IF(VLOOKUP(A1037,データ,19,0)=0,"",VLOOKUP(VLOOKUP(A1037,データ,19,0),品名,2)))</f>
        <v/>
      </c>
      <c r="H1041" s="71" t="str">
        <f aca="false">IF(A1037="",0,VLOOKUP(A1037,データ,20,0))</f>
        <v/>
      </c>
      <c r="I1041" s="72" t="str">
        <f aca="false">IF(A1037="",0,VLOOKUP(A1037,データ,21,0))</f>
        <v/>
      </c>
      <c r="J1041" s="72" t="str">
        <f aca="false">H1041*I1041</f>
        <v/>
      </c>
      <c r="K1041" s="48"/>
      <c r="L1041" s="66"/>
    </row>
    <row r="1042" customFormat="false" ht="13.5" hidden="false" customHeight="true" outlineLevel="0" collapsed="false">
      <c r="B1042" s="67" t="str">
        <f aca="false">IF(I1042&gt;=1,"k","")</f>
        <v>k</v>
      </c>
      <c r="C1042" s="27"/>
      <c r="D1042" s="73"/>
      <c r="E1042" s="20" t="str">
        <f aca="false">IF(B1040="","",VLOOKUP($A1040,データ,2,0))</f>
        <v/>
      </c>
      <c r="F1042" s="63" t="str">
        <f aca="false">IF(C1040="","",VLOOKUP($A1040,データ,2,0))</f>
        <v/>
      </c>
      <c r="G1042" s="5" t="s">
        <v>38</v>
      </c>
      <c r="H1042" s="5"/>
      <c r="I1042" s="46" t="str">
        <f aca="false">SUM(I1037:I1041)</f>
        <v/>
      </c>
      <c r="J1042" s="46" t="str">
        <f aca="false">SUM(J1037:J1041)</f>
        <v/>
      </c>
      <c r="K1042" s="46" t="str">
        <f aca="false">IF(J1042&lt;5000,J1042,5000)</f>
        <v/>
      </c>
      <c r="L1042" s="47" t="n">
        <f aca="false">+J1042-K1042</f>
        <v>0</v>
      </c>
    </row>
    <row r="1043" customFormat="false" ht="13.5" hidden="false" customHeight="true" outlineLevel="0" collapsed="false">
      <c r="A1043" s="1" t="str">
        <f aca="false">IF(B1043&gt;=1,SMALL(順,B1043),"")</f>
        <v/>
      </c>
      <c r="C1043" s="77" t="s">
        <v>37</v>
      </c>
      <c r="D1043" s="77"/>
      <c r="E1043" s="77"/>
      <c r="F1043" s="77"/>
      <c r="G1043" s="77"/>
      <c r="H1043" s="77"/>
      <c r="I1043" s="77"/>
      <c r="J1043" s="77"/>
      <c r="K1043" s="75" t="n">
        <f aca="true">IF(K1042&lt;1,"",SUMIF($B$8:INDIRECT("b"&amp;ROW()),"=k",$K$8:$K$707))</f>
        <v>0</v>
      </c>
      <c r="L1043" s="76"/>
    </row>
    <row r="1044" customFormat="false" ht="13.5" hidden="false" customHeight="true" outlineLevel="0" collapsed="false">
      <c r="A1044" s="61" t="str">
        <f aca="false">IF(B1044="","",SMALL(順,B1044))</f>
        <v/>
      </c>
      <c r="B1044" s="1" t="str">
        <f aca="false">IF(B1037="","",IF(B1037+1&gt;入力用!$W$8,"",B1037+1))</f>
        <v/>
      </c>
      <c r="C1044" s="23" t="str">
        <f aca="false">B1044</f>
        <v/>
      </c>
      <c r="D1044" s="62"/>
      <c r="E1044" s="20" t="str">
        <f aca="false">IF($B1044="","",VLOOKUP($A1044,データ,5,0))</f>
        <v/>
      </c>
      <c r="F1044" s="63" t="str">
        <f aca="false">IF($B1044="","",VLOOKUP($A1044,データ,6,0))</f>
        <v/>
      </c>
      <c r="G1044" s="64" t="str">
        <f aca="false">IF(A1044="","",IF(VLOOKUP(A1044,データ,7,0)=0,"",VLOOKUP(VLOOKUP(A1044,データ,7,0),品名,2)))</f>
        <v/>
      </c>
      <c r="H1044" s="65" t="str">
        <f aca="false">IF(A1044="",0,VLOOKUP(A1044,データ,8,0))</f>
        <v/>
      </c>
      <c r="I1044" s="65" t="str">
        <f aca="false">IF(A1044="",0,VLOOKUP(A1044,データ,9,0))</f>
        <v/>
      </c>
      <c r="J1044" s="65" t="str">
        <f aca="false">H1044*I1044</f>
        <v/>
      </c>
      <c r="K1044" s="48"/>
      <c r="L1044" s="66"/>
    </row>
    <row r="1045" customFormat="false" ht="13.5" hidden="false" customHeight="true" outlineLevel="0" collapsed="false">
      <c r="B1045" s="67"/>
      <c r="C1045" s="68"/>
      <c r="D1045" s="69"/>
      <c r="E1045" s="20" t="str">
        <f aca="false">IF(B1043="","",VLOOKUP($A1043,データ,2,0))</f>
        <v/>
      </c>
      <c r="F1045" s="63" t="n">
        <f aca="false">IF(C1043="","",VLOOKUP($A1043,データ,2,0))</f>
        <v>1</v>
      </c>
      <c r="G1045" s="64" t="str">
        <f aca="false">IF(A1044="","",IF(VLOOKUP(A1044,データ,10,0)=0,"",VLOOKUP(VLOOKUP(A1044,データ,10,0),品名,2)))</f>
        <v/>
      </c>
      <c r="H1045" s="70" t="str">
        <f aca="false">IF(A1044="",0,VLOOKUP(A1044,データ,11,0))</f>
        <v/>
      </c>
      <c r="I1045" s="70" t="str">
        <f aca="false">IF(A1044="",0,VLOOKUP(A1044,データ,12,0))</f>
        <v/>
      </c>
      <c r="J1045" s="70" t="str">
        <f aca="false">H1045*I1045</f>
        <v/>
      </c>
      <c r="K1045" s="48"/>
      <c r="L1045" s="66"/>
    </row>
    <row r="1046" customFormat="false" ht="13.5" hidden="false" customHeight="true" outlineLevel="0" collapsed="false">
      <c r="B1046" s="67"/>
      <c r="C1046" s="68" t="str">
        <f aca="false">IF($B1044="","",VLOOKUP($A1044,データ,3,0))</f>
        <v/>
      </c>
      <c r="D1046" s="69" t="str">
        <f aca="false">IF($B1044="","",VLOOKUP($A1044,データ,4,0))</f>
        <v/>
      </c>
      <c r="E1046" s="20" t="str">
        <f aca="false">IF(B1044="","",VLOOKUP($A1044,データ,2,0))</f>
        <v/>
      </c>
      <c r="F1046" s="63" t="str">
        <f aca="false">IF(C1044="","",VLOOKUP($A1044,データ,2,0))</f>
        <v/>
      </c>
      <c r="G1046" s="64" t="str">
        <f aca="false">IF(A1044="","",IF(VLOOKUP(A1044,データ,13,0)=0,"",VLOOKUP(VLOOKUP(A1044,データ,13,0),品名,2)))</f>
        <v/>
      </c>
      <c r="H1046" s="70" t="str">
        <f aca="false">IF(A1044="",0,VLOOKUP(A1044,データ,14,0))</f>
        <v/>
      </c>
      <c r="I1046" s="70" t="str">
        <f aca="false">IF(A1044="",0,VLOOKUP(A1044,データ,15,0))</f>
        <v/>
      </c>
      <c r="J1046" s="70" t="str">
        <f aca="false">H1046*I1046</f>
        <v/>
      </c>
      <c r="K1046" s="48"/>
      <c r="L1046" s="66"/>
    </row>
    <row r="1047" customFormat="false" ht="13.5" hidden="false" customHeight="true" outlineLevel="0" collapsed="false">
      <c r="B1047" s="67"/>
      <c r="C1047" s="68"/>
      <c r="D1047" s="69"/>
      <c r="E1047" s="20" t="str">
        <f aca="false">IF(B1045="","",VLOOKUP($A1045,データ,2,0))</f>
        <v/>
      </c>
      <c r="F1047" s="63" t="str">
        <f aca="false">IF(C1045="","",VLOOKUP($A1045,データ,2,0))</f>
        <v/>
      </c>
      <c r="G1047" s="64" t="str">
        <f aca="false">IF(A1044="","",IF(VLOOKUP(A1044,データ,16,0)=0,"",VLOOKUP(VLOOKUP(A1044,データ,16,0),品名,2)))</f>
        <v/>
      </c>
      <c r="H1047" s="70" t="str">
        <f aca="false">IF(A1044="",0,VLOOKUP(A1044,データ,17,0))</f>
        <v/>
      </c>
      <c r="I1047" s="70" t="str">
        <f aca="false">IF(A1044="",0,VLOOKUP(A1044,データ,18,0))</f>
        <v/>
      </c>
      <c r="J1047" s="70" t="str">
        <f aca="false">H1047*I1047</f>
        <v/>
      </c>
      <c r="K1047" s="48"/>
      <c r="L1047" s="66"/>
    </row>
    <row r="1048" customFormat="false" ht="13.5" hidden="false" customHeight="true" outlineLevel="0" collapsed="false">
      <c r="B1048" s="67"/>
      <c r="C1048" s="68"/>
      <c r="D1048" s="69"/>
      <c r="E1048" s="20" t="str">
        <f aca="false">IF(B1046="","",VLOOKUP($A1046,データ,2,0))</f>
        <v/>
      </c>
      <c r="F1048" s="63" t="str">
        <f aca="false">IF(C1046="","",VLOOKUP($A1046,データ,2,0))</f>
        <v/>
      </c>
      <c r="G1048" s="64" t="str">
        <f aca="false">IF(A1044="","",IF(VLOOKUP(A1044,データ,19,0)=0,"",VLOOKUP(VLOOKUP(A1044,データ,19,0),品名,2)))</f>
        <v/>
      </c>
      <c r="H1048" s="71" t="str">
        <f aca="false">IF(A1044="",0,VLOOKUP(A1044,データ,20,0))</f>
        <v/>
      </c>
      <c r="I1048" s="72" t="str">
        <f aca="false">IF(A1044="",0,VLOOKUP(A1044,データ,21,0))</f>
        <v/>
      </c>
      <c r="J1048" s="72" t="str">
        <f aca="false">H1048*I1048</f>
        <v/>
      </c>
      <c r="K1048" s="48"/>
      <c r="L1048" s="66"/>
    </row>
    <row r="1049" customFormat="false" ht="13.5" hidden="false" customHeight="true" outlineLevel="0" collapsed="false">
      <c r="B1049" s="67" t="str">
        <f aca="false">IF(I1049&gt;=1,"k","")</f>
        <v>k</v>
      </c>
      <c r="C1049" s="27"/>
      <c r="D1049" s="73"/>
      <c r="E1049" s="20" t="str">
        <f aca="false">IF(B1047="","",VLOOKUP($A1047,データ,2,0))</f>
        <v/>
      </c>
      <c r="F1049" s="63" t="str">
        <f aca="false">IF(C1047="","",VLOOKUP($A1047,データ,2,0))</f>
        <v/>
      </c>
      <c r="G1049" s="5" t="s">
        <v>38</v>
      </c>
      <c r="H1049" s="5"/>
      <c r="I1049" s="46" t="str">
        <f aca="false">SUM(I1044:I1048)</f>
        <v/>
      </c>
      <c r="J1049" s="46" t="str">
        <f aca="false">SUM(J1044:J1048)</f>
        <v/>
      </c>
      <c r="K1049" s="46" t="str">
        <f aca="false">IF(J1049&lt;5000,J1049,5000)</f>
        <v/>
      </c>
      <c r="L1049" s="47" t="n">
        <f aca="false">+J1049-K1049</f>
        <v>0</v>
      </c>
    </row>
    <row r="1050" customFormat="false" ht="13.5" hidden="false" customHeight="true" outlineLevel="0" collapsed="false">
      <c r="A1050" s="1" t="str">
        <f aca="false">IF(B1050&gt;=1,SMALL(順,B1050),"")</f>
        <v/>
      </c>
      <c r="C1050" s="77" t="s">
        <v>37</v>
      </c>
      <c r="D1050" s="77"/>
      <c r="E1050" s="77"/>
      <c r="F1050" s="77"/>
      <c r="G1050" s="77"/>
      <c r="H1050" s="77"/>
      <c r="I1050" s="77"/>
      <c r="J1050" s="77"/>
      <c r="K1050" s="75" t="n">
        <f aca="true">IF(K1049&lt;1,"",SUMIF($B$8:INDIRECT("b"&amp;ROW()),"=k",$K$8:$K$707))</f>
        <v>0</v>
      </c>
      <c r="L1050" s="76"/>
    </row>
    <row r="1051" customFormat="false" ht="13.5" hidden="false" customHeight="true" outlineLevel="0" collapsed="false">
      <c r="A1051" s="61" t="str">
        <f aca="false">IF(B1051="","",SMALL(順,B1051))</f>
        <v/>
      </c>
      <c r="B1051" s="1" t="str">
        <f aca="false">IF(B1044="","",IF(B1044+1&gt;入力用!$W$8,"",B1044+1))</f>
        <v/>
      </c>
      <c r="C1051" s="23" t="str">
        <f aca="false">B1051</f>
        <v/>
      </c>
      <c r="D1051" s="62"/>
      <c r="E1051" s="20" t="str">
        <f aca="false">IF($B1051="","",VLOOKUP($A1051,データ,5,0))</f>
        <v/>
      </c>
      <c r="F1051" s="63" t="str">
        <f aca="false">IF($B1051="","",VLOOKUP($A1051,データ,6,0))</f>
        <v/>
      </c>
      <c r="G1051" s="64" t="str">
        <f aca="false">IF(A1051="","",IF(VLOOKUP(A1051,データ,7,0)=0,"",VLOOKUP(VLOOKUP(A1051,データ,7,0),品名,2)))</f>
        <v/>
      </c>
      <c r="H1051" s="65" t="str">
        <f aca="false">IF(A1051="",0,VLOOKUP(A1051,データ,8,0))</f>
        <v/>
      </c>
      <c r="I1051" s="65" t="str">
        <f aca="false">IF(A1051="",0,VLOOKUP(A1051,データ,9,0))</f>
        <v/>
      </c>
      <c r="J1051" s="65" t="str">
        <f aca="false">H1051*I1051</f>
        <v/>
      </c>
      <c r="K1051" s="48"/>
      <c r="L1051" s="66"/>
    </row>
    <row r="1052" customFormat="false" ht="13.5" hidden="false" customHeight="true" outlineLevel="0" collapsed="false">
      <c r="B1052" s="67"/>
      <c r="C1052" s="68"/>
      <c r="D1052" s="69"/>
      <c r="E1052" s="20" t="str">
        <f aca="false">IF(B1050="","",VLOOKUP($A1050,データ,2,0))</f>
        <v/>
      </c>
      <c r="F1052" s="63" t="n">
        <f aca="false">IF(C1050="","",VLOOKUP($A1050,データ,2,0))</f>
        <v>1</v>
      </c>
      <c r="G1052" s="64" t="str">
        <f aca="false">IF(A1051="","",IF(VLOOKUP(A1051,データ,10,0)=0,"",VLOOKUP(VLOOKUP(A1051,データ,10,0),品名,2)))</f>
        <v/>
      </c>
      <c r="H1052" s="70" t="str">
        <f aca="false">IF(A1051="",0,VLOOKUP(A1051,データ,11,0))</f>
        <v/>
      </c>
      <c r="I1052" s="70" t="str">
        <f aca="false">IF(A1051="",0,VLOOKUP(A1051,データ,12,0))</f>
        <v/>
      </c>
      <c r="J1052" s="70" t="str">
        <f aca="false">H1052*I1052</f>
        <v/>
      </c>
      <c r="K1052" s="48"/>
      <c r="L1052" s="66"/>
    </row>
    <row r="1053" customFormat="false" ht="13.5" hidden="false" customHeight="true" outlineLevel="0" collapsed="false">
      <c r="B1053" s="67"/>
      <c r="C1053" s="68" t="str">
        <f aca="false">IF($B1051="","",VLOOKUP($A1051,データ,3,0))</f>
        <v/>
      </c>
      <c r="D1053" s="69" t="str">
        <f aca="false">IF($B1051="","",VLOOKUP($A1051,データ,4,0))</f>
        <v/>
      </c>
      <c r="E1053" s="20" t="str">
        <f aca="false">IF(B1051="","",VLOOKUP($A1051,データ,2,0))</f>
        <v/>
      </c>
      <c r="F1053" s="63" t="str">
        <f aca="false">IF(C1051="","",VLOOKUP($A1051,データ,2,0))</f>
        <v/>
      </c>
      <c r="G1053" s="64" t="str">
        <f aca="false">IF(A1051="","",IF(VLOOKUP(A1051,データ,13,0)=0,"",VLOOKUP(VLOOKUP(A1051,データ,13,0),品名,2)))</f>
        <v/>
      </c>
      <c r="H1053" s="70" t="str">
        <f aca="false">IF(A1051="",0,VLOOKUP(A1051,データ,14,0))</f>
        <v/>
      </c>
      <c r="I1053" s="70" t="str">
        <f aca="false">IF(A1051="",0,VLOOKUP(A1051,データ,15,0))</f>
        <v/>
      </c>
      <c r="J1053" s="70" t="str">
        <f aca="false">H1053*I1053</f>
        <v/>
      </c>
      <c r="K1053" s="48"/>
      <c r="L1053" s="66"/>
    </row>
    <row r="1054" customFormat="false" ht="13.5" hidden="false" customHeight="true" outlineLevel="0" collapsed="false">
      <c r="B1054" s="67"/>
      <c r="C1054" s="68"/>
      <c r="D1054" s="69"/>
      <c r="E1054" s="20" t="str">
        <f aca="false">IF(B1052="","",VLOOKUP($A1052,データ,2,0))</f>
        <v/>
      </c>
      <c r="F1054" s="63" t="str">
        <f aca="false">IF(C1052="","",VLOOKUP($A1052,データ,2,0))</f>
        <v/>
      </c>
      <c r="G1054" s="64" t="str">
        <f aca="false">IF(A1051="","",IF(VLOOKUP(A1051,データ,16,0)=0,"",VLOOKUP(VLOOKUP(A1051,データ,16,0),品名,2)))</f>
        <v/>
      </c>
      <c r="H1054" s="70" t="str">
        <f aca="false">IF(A1051="",0,VLOOKUP(A1051,データ,17,0))</f>
        <v/>
      </c>
      <c r="I1054" s="70" t="str">
        <f aca="false">IF(A1051="",0,VLOOKUP(A1051,データ,18,0))</f>
        <v/>
      </c>
      <c r="J1054" s="70" t="str">
        <f aca="false">H1054*I1054</f>
        <v/>
      </c>
      <c r="K1054" s="48"/>
      <c r="L1054" s="66"/>
    </row>
    <row r="1055" customFormat="false" ht="13.5" hidden="false" customHeight="true" outlineLevel="0" collapsed="false">
      <c r="B1055" s="67"/>
      <c r="C1055" s="68"/>
      <c r="D1055" s="69"/>
      <c r="E1055" s="20" t="str">
        <f aca="false">IF(B1053="","",VLOOKUP($A1053,データ,2,0))</f>
        <v/>
      </c>
      <c r="F1055" s="63" t="str">
        <f aca="false">IF(C1053="","",VLOOKUP($A1053,データ,2,0))</f>
        <v/>
      </c>
      <c r="G1055" s="64" t="str">
        <f aca="false">IF(A1051="","",IF(VLOOKUP(A1051,データ,19,0)=0,"",VLOOKUP(VLOOKUP(A1051,データ,19,0),品名,2)))</f>
        <v/>
      </c>
      <c r="H1055" s="71" t="str">
        <f aca="false">IF(A1051="",0,VLOOKUP(A1051,データ,20,0))</f>
        <v/>
      </c>
      <c r="I1055" s="72" t="str">
        <f aca="false">IF(A1051="",0,VLOOKUP(A1051,データ,21,0))</f>
        <v/>
      </c>
      <c r="J1055" s="72" t="str">
        <f aca="false">H1055*I1055</f>
        <v/>
      </c>
      <c r="K1055" s="48"/>
      <c r="L1055" s="66"/>
    </row>
    <row r="1056" customFormat="false" ht="13.5" hidden="false" customHeight="true" outlineLevel="0" collapsed="false">
      <c r="B1056" s="67" t="str">
        <f aca="false">IF(I1056&gt;=1,"k","")</f>
        <v>k</v>
      </c>
      <c r="C1056" s="27"/>
      <c r="D1056" s="73"/>
      <c r="E1056" s="20" t="str">
        <f aca="false">IF(B1054="","",VLOOKUP($A1054,データ,2,0))</f>
        <v/>
      </c>
      <c r="F1056" s="63" t="str">
        <f aca="false">IF(C1054="","",VLOOKUP($A1054,データ,2,0))</f>
        <v/>
      </c>
      <c r="G1056" s="5" t="s">
        <v>38</v>
      </c>
      <c r="H1056" s="5"/>
      <c r="I1056" s="46" t="str">
        <f aca="false">SUM(I1051:I1055)</f>
        <v/>
      </c>
      <c r="J1056" s="46" t="str">
        <f aca="false">SUM(J1051:J1055)</f>
        <v/>
      </c>
      <c r="K1056" s="46" t="str">
        <f aca="false">IF(J1056&lt;5000,J1056,5000)</f>
        <v/>
      </c>
      <c r="L1056" s="47" t="n">
        <f aca="false">+J1056-K1056</f>
        <v>0</v>
      </c>
    </row>
    <row r="1057" customFormat="false" ht="13.5" hidden="false" customHeight="true" outlineLevel="0" collapsed="false">
      <c r="A1057" s="1" t="str">
        <f aca="false">IF(B1057&gt;=1,SMALL(順,B1057),"")</f>
        <v/>
      </c>
      <c r="C1057" s="77" t="s">
        <v>37</v>
      </c>
      <c r="D1057" s="77"/>
      <c r="E1057" s="77"/>
      <c r="F1057" s="77"/>
      <c r="G1057" s="77"/>
      <c r="H1057" s="77"/>
      <c r="I1057" s="77"/>
      <c r="J1057" s="77"/>
      <c r="K1057" s="75" t="n">
        <f aca="true">IF(K1056&lt;1,"",SUMIF($B$8:INDIRECT("b"&amp;ROW()),"=k",$K$8:$K$707))</f>
        <v>0</v>
      </c>
      <c r="L1057" s="76"/>
    </row>
  </sheetData>
  <mergeCells count="903">
    <mergeCell ref="E4:F4"/>
    <mergeCell ref="E6:F6"/>
    <mergeCell ref="C7:D7"/>
    <mergeCell ref="E8:E13"/>
    <mergeCell ref="F8:F13"/>
    <mergeCell ref="K8:K12"/>
    <mergeCell ref="L8:L12"/>
    <mergeCell ref="G13:H13"/>
    <mergeCell ref="C14:J14"/>
    <mergeCell ref="E15:E20"/>
    <mergeCell ref="F15:F20"/>
    <mergeCell ref="K15:K19"/>
    <mergeCell ref="L15:L19"/>
    <mergeCell ref="G20:H20"/>
    <mergeCell ref="C21:J21"/>
    <mergeCell ref="E22:E27"/>
    <mergeCell ref="F22:F27"/>
    <mergeCell ref="K22:K26"/>
    <mergeCell ref="L22:L26"/>
    <mergeCell ref="G27:H27"/>
    <mergeCell ref="C28:J28"/>
    <mergeCell ref="E29:E34"/>
    <mergeCell ref="F29:F34"/>
    <mergeCell ref="K29:K33"/>
    <mergeCell ref="L29:L33"/>
    <mergeCell ref="G34:H34"/>
    <mergeCell ref="C35:J35"/>
    <mergeCell ref="E36:E41"/>
    <mergeCell ref="F36:F41"/>
    <mergeCell ref="K36:K40"/>
    <mergeCell ref="L36:L40"/>
    <mergeCell ref="G41:H41"/>
    <mergeCell ref="C42:J42"/>
    <mergeCell ref="E43:E48"/>
    <mergeCell ref="F43:F48"/>
    <mergeCell ref="K43:K47"/>
    <mergeCell ref="L43:L47"/>
    <mergeCell ref="G48:H48"/>
    <mergeCell ref="C49:J49"/>
    <mergeCell ref="E50:E55"/>
    <mergeCell ref="F50:F55"/>
    <mergeCell ref="K50:K54"/>
    <mergeCell ref="L50:L54"/>
    <mergeCell ref="G55:H55"/>
    <mergeCell ref="C56:J56"/>
    <mergeCell ref="E57:E62"/>
    <mergeCell ref="F57:F62"/>
    <mergeCell ref="K57:K61"/>
    <mergeCell ref="L57:L61"/>
    <mergeCell ref="G62:H62"/>
    <mergeCell ref="C63:J63"/>
    <mergeCell ref="E64:E69"/>
    <mergeCell ref="F64:F69"/>
    <mergeCell ref="K64:K68"/>
    <mergeCell ref="L64:L68"/>
    <mergeCell ref="G69:H69"/>
    <mergeCell ref="C70:J70"/>
    <mergeCell ref="E71:E76"/>
    <mergeCell ref="F71:F76"/>
    <mergeCell ref="K71:K75"/>
    <mergeCell ref="L71:L75"/>
    <mergeCell ref="G76:H76"/>
    <mergeCell ref="C77:J77"/>
    <mergeCell ref="E78:E83"/>
    <mergeCell ref="F78:F83"/>
    <mergeCell ref="K78:K82"/>
    <mergeCell ref="L78:L82"/>
    <mergeCell ref="G83:H83"/>
    <mergeCell ref="C84:J84"/>
    <mergeCell ref="E85:E90"/>
    <mergeCell ref="F85:F90"/>
    <mergeCell ref="K85:K89"/>
    <mergeCell ref="L85:L89"/>
    <mergeCell ref="G90:H90"/>
    <mergeCell ref="C91:J91"/>
    <mergeCell ref="E92:E97"/>
    <mergeCell ref="F92:F97"/>
    <mergeCell ref="K92:K96"/>
    <mergeCell ref="L92:L96"/>
    <mergeCell ref="G97:H97"/>
    <mergeCell ref="C98:J98"/>
    <mergeCell ref="E99:E104"/>
    <mergeCell ref="F99:F104"/>
    <mergeCell ref="K99:K103"/>
    <mergeCell ref="L99:L103"/>
    <mergeCell ref="G104:H104"/>
    <mergeCell ref="C105:J105"/>
    <mergeCell ref="E106:E111"/>
    <mergeCell ref="F106:F111"/>
    <mergeCell ref="K106:K110"/>
    <mergeCell ref="L106:L110"/>
    <mergeCell ref="G111:H111"/>
    <mergeCell ref="C112:J112"/>
    <mergeCell ref="E113:E118"/>
    <mergeCell ref="F113:F118"/>
    <mergeCell ref="K113:K117"/>
    <mergeCell ref="L113:L117"/>
    <mergeCell ref="G118:H118"/>
    <mergeCell ref="C119:J119"/>
    <mergeCell ref="E120:E125"/>
    <mergeCell ref="F120:F125"/>
    <mergeCell ref="K120:K124"/>
    <mergeCell ref="L120:L124"/>
    <mergeCell ref="G125:H125"/>
    <mergeCell ref="C126:J126"/>
    <mergeCell ref="E127:E132"/>
    <mergeCell ref="F127:F132"/>
    <mergeCell ref="K127:K131"/>
    <mergeCell ref="L127:L131"/>
    <mergeCell ref="G132:H132"/>
    <mergeCell ref="C133:J133"/>
    <mergeCell ref="E134:E139"/>
    <mergeCell ref="F134:F139"/>
    <mergeCell ref="K134:K138"/>
    <mergeCell ref="L134:L138"/>
    <mergeCell ref="G139:H139"/>
    <mergeCell ref="C140:J140"/>
    <mergeCell ref="E141:E146"/>
    <mergeCell ref="F141:F146"/>
    <mergeCell ref="K141:K145"/>
    <mergeCell ref="L141:L145"/>
    <mergeCell ref="G146:H146"/>
    <mergeCell ref="C147:J147"/>
    <mergeCell ref="E148:E153"/>
    <mergeCell ref="F148:F153"/>
    <mergeCell ref="K148:K152"/>
    <mergeCell ref="L148:L152"/>
    <mergeCell ref="G153:H153"/>
    <mergeCell ref="C154:J154"/>
    <mergeCell ref="E155:E160"/>
    <mergeCell ref="F155:F160"/>
    <mergeCell ref="K155:K159"/>
    <mergeCell ref="L155:L159"/>
    <mergeCell ref="G160:H160"/>
    <mergeCell ref="C161:J161"/>
    <mergeCell ref="E162:E167"/>
    <mergeCell ref="F162:F167"/>
    <mergeCell ref="K162:K166"/>
    <mergeCell ref="L162:L166"/>
    <mergeCell ref="G167:H167"/>
    <mergeCell ref="C168:J168"/>
    <mergeCell ref="E169:E174"/>
    <mergeCell ref="F169:F174"/>
    <mergeCell ref="K169:K173"/>
    <mergeCell ref="L169:L173"/>
    <mergeCell ref="G174:H174"/>
    <mergeCell ref="C175:J175"/>
    <mergeCell ref="E176:E181"/>
    <mergeCell ref="F176:F181"/>
    <mergeCell ref="K176:K180"/>
    <mergeCell ref="L176:L180"/>
    <mergeCell ref="G181:H181"/>
    <mergeCell ref="C182:J182"/>
    <mergeCell ref="E183:E188"/>
    <mergeCell ref="F183:F188"/>
    <mergeCell ref="K183:K187"/>
    <mergeCell ref="L183:L187"/>
    <mergeCell ref="G188:H188"/>
    <mergeCell ref="C189:J189"/>
    <mergeCell ref="E190:E195"/>
    <mergeCell ref="F190:F195"/>
    <mergeCell ref="K190:K194"/>
    <mergeCell ref="L190:L194"/>
    <mergeCell ref="G195:H195"/>
    <mergeCell ref="C196:J196"/>
    <mergeCell ref="E197:E202"/>
    <mergeCell ref="F197:F202"/>
    <mergeCell ref="K197:K201"/>
    <mergeCell ref="L197:L201"/>
    <mergeCell ref="G202:H202"/>
    <mergeCell ref="C203:J203"/>
    <mergeCell ref="E204:E209"/>
    <mergeCell ref="F204:F209"/>
    <mergeCell ref="K204:K208"/>
    <mergeCell ref="L204:L208"/>
    <mergeCell ref="G209:H209"/>
    <mergeCell ref="C210:J210"/>
    <mergeCell ref="E211:E216"/>
    <mergeCell ref="F211:F216"/>
    <mergeCell ref="K211:K215"/>
    <mergeCell ref="L211:L215"/>
    <mergeCell ref="G216:H216"/>
    <mergeCell ref="C217:J217"/>
    <mergeCell ref="E218:E223"/>
    <mergeCell ref="F218:F223"/>
    <mergeCell ref="K218:K222"/>
    <mergeCell ref="L218:L222"/>
    <mergeCell ref="G223:H223"/>
    <mergeCell ref="C224:J224"/>
    <mergeCell ref="E225:E230"/>
    <mergeCell ref="F225:F230"/>
    <mergeCell ref="K225:K229"/>
    <mergeCell ref="L225:L229"/>
    <mergeCell ref="G230:H230"/>
    <mergeCell ref="C231:J231"/>
    <mergeCell ref="E232:E237"/>
    <mergeCell ref="F232:F237"/>
    <mergeCell ref="K232:K236"/>
    <mergeCell ref="L232:L236"/>
    <mergeCell ref="G237:H237"/>
    <mergeCell ref="C238:J238"/>
    <mergeCell ref="E239:E244"/>
    <mergeCell ref="F239:F244"/>
    <mergeCell ref="K239:K243"/>
    <mergeCell ref="L239:L243"/>
    <mergeCell ref="G244:H244"/>
    <mergeCell ref="C245:J245"/>
    <mergeCell ref="E246:E251"/>
    <mergeCell ref="F246:F251"/>
    <mergeCell ref="K246:K250"/>
    <mergeCell ref="L246:L250"/>
    <mergeCell ref="G251:H251"/>
    <mergeCell ref="C252:J252"/>
    <mergeCell ref="E253:E258"/>
    <mergeCell ref="F253:F258"/>
    <mergeCell ref="K253:K257"/>
    <mergeCell ref="L253:L257"/>
    <mergeCell ref="G258:H258"/>
    <mergeCell ref="C259:J259"/>
    <mergeCell ref="E260:E265"/>
    <mergeCell ref="F260:F265"/>
    <mergeCell ref="K260:K264"/>
    <mergeCell ref="L260:L264"/>
    <mergeCell ref="G265:H265"/>
    <mergeCell ref="C266:J266"/>
    <mergeCell ref="E267:E272"/>
    <mergeCell ref="F267:F272"/>
    <mergeCell ref="K267:K271"/>
    <mergeCell ref="L267:L271"/>
    <mergeCell ref="G272:H272"/>
    <mergeCell ref="C273:J273"/>
    <mergeCell ref="E274:E279"/>
    <mergeCell ref="F274:F279"/>
    <mergeCell ref="K274:K278"/>
    <mergeCell ref="L274:L278"/>
    <mergeCell ref="G279:H279"/>
    <mergeCell ref="C280:J280"/>
    <mergeCell ref="E281:E286"/>
    <mergeCell ref="F281:F286"/>
    <mergeCell ref="K281:K285"/>
    <mergeCell ref="L281:L285"/>
    <mergeCell ref="G286:H286"/>
    <mergeCell ref="C287:J287"/>
    <mergeCell ref="E288:E293"/>
    <mergeCell ref="F288:F293"/>
    <mergeCell ref="K288:K292"/>
    <mergeCell ref="L288:L292"/>
    <mergeCell ref="G293:H293"/>
    <mergeCell ref="C294:J294"/>
    <mergeCell ref="E295:E300"/>
    <mergeCell ref="F295:F300"/>
    <mergeCell ref="K295:K299"/>
    <mergeCell ref="L295:L299"/>
    <mergeCell ref="G300:H300"/>
    <mergeCell ref="C301:J301"/>
    <mergeCell ref="E302:E307"/>
    <mergeCell ref="F302:F307"/>
    <mergeCell ref="K302:K306"/>
    <mergeCell ref="L302:L306"/>
    <mergeCell ref="G307:H307"/>
    <mergeCell ref="C308:J308"/>
    <mergeCell ref="E309:E314"/>
    <mergeCell ref="F309:F314"/>
    <mergeCell ref="K309:K313"/>
    <mergeCell ref="L309:L313"/>
    <mergeCell ref="G314:H314"/>
    <mergeCell ref="C315:J315"/>
    <mergeCell ref="E316:E321"/>
    <mergeCell ref="F316:F321"/>
    <mergeCell ref="K316:K320"/>
    <mergeCell ref="L316:L320"/>
    <mergeCell ref="G321:H321"/>
    <mergeCell ref="C322:J322"/>
    <mergeCell ref="E323:E328"/>
    <mergeCell ref="F323:F328"/>
    <mergeCell ref="K323:K327"/>
    <mergeCell ref="L323:L327"/>
    <mergeCell ref="G328:H328"/>
    <mergeCell ref="C329:J329"/>
    <mergeCell ref="E330:E335"/>
    <mergeCell ref="F330:F335"/>
    <mergeCell ref="K330:K334"/>
    <mergeCell ref="L330:L334"/>
    <mergeCell ref="G335:H335"/>
    <mergeCell ref="C336:J336"/>
    <mergeCell ref="E337:E342"/>
    <mergeCell ref="F337:F342"/>
    <mergeCell ref="K337:K341"/>
    <mergeCell ref="L337:L341"/>
    <mergeCell ref="G342:H342"/>
    <mergeCell ref="C343:J343"/>
    <mergeCell ref="E344:E349"/>
    <mergeCell ref="F344:F349"/>
    <mergeCell ref="K344:K348"/>
    <mergeCell ref="L344:L348"/>
    <mergeCell ref="G349:H349"/>
    <mergeCell ref="C350:J350"/>
    <mergeCell ref="E351:E356"/>
    <mergeCell ref="F351:F356"/>
    <mergeCell ref="K351:K355"/>
    <mergeCell ref="L351:L355"/>
    <mergeCell ref="G356:H356"/>
    <mergeCell ref="C357:J357"/>
    <mergeCell ref="E358:E363"/>
    <mergeCell ref="F358:F363"/>
    <mergeCell ref="K358:K362"/>
    <mergeCell ref="L358:L362"/>
    <mergeCell ref="G363:H363"/>
    <mergeCell ref="C364:J364"/>
    <mergeCell ref="E365:E370"/>
    <mergeCell ref="F365:F370"/>
    <mergeCell ref="K365:K369"/>
    <mergeCell ref="L365:L369"/>
    <mergeCell ref="G370:H370"/>
    <mergeCell ref="C371:J371"/>
    <mergeCell ref="E372:E377"/>
    <mergeCell ref="F372:F377"/>
    <mergeCell ref="K372:K376"/>
    <mergeCell ref="L372:L376"/>
    <mergeCell ref="G377:H377"/>
    <mergeCell ref="C378:J378"/>
    <mergeCell ref="E379:E384"/>
    <mergeCell ref="F379:F384"/>
    <mergeCell ref="K379:K383"/>
    <mergeCell ref="L379:L383"/>
    <mergeCell ref="G384:H384"/>
    <mergeCell ref="C385:J385"/>
    <mergeCell ref="E386:E391"/>
    <mergeCell ref="F386:F391"/>
    <mergeCell ref="K386:K390"/>
    <mergeCell ref="L386:L390"/>
    <mergeCell ref="G391:H391"/>
    <mergeCell ref="C392:J392"/>
    <mergeCell ref="E393:E398"/>
    <mergeCell ref="F393:F398"/>
    <mergeCell ref="K393:K397"/>
    <mergeCell ref="L393:L397"/>
    <mergeCell ref="G398:H398"/>
    <mergeCell ref="C399:J399"/>
    <mergeCell ref="E400:E405"/>
    <mergeCell ref="F400:F405"/>
    <mergeCell ref="K400:K404"/>
    <mergeCell ref="L400:L404"/>
    <mergeCell ref="G405:H405"/>
    <mergeCell ref="C406:J406"/>
    <mergeCell ref="E407:E412"/>
    <mergeCell ref="F407:F412"/>
    <mergeCell ref="K407:K411"/>
    <mergeCell ref="L407:L411"/>
    <mergeCell ref="G412:H412"/>
    <mergeCell ref="C413:J413"/>
    <mergeCell ref="E414:E419"/>
    <mergeCell ref="F414:F419"/>
    <mergeCell ref="K414:K418"/>
    <mergeCell ref="L414:L418"/>
    <mergeCell ref="G419:H419"/>
    <mergeCell ref="C420:J420"/>
    <mergeCell ref="E421:E426"/>
    <mergeCell ref="F421:F426"/>
    <mergeCell ref="K421:K425"/>
    <mergeCell ref="L421:L425"/>
    <mergeCell ref="G426:H426"/>
    <mergeCell ref="C427:J427"/>
    <mergeCell ref="E428:E433"/>
    <mergeCell ref="F428:F433"/>
    <mergeCell ref="K428:K432"/>
    <mergeCell ref="L428:L432"/>
    <mergeCell ref="G433:H433"/>
    <mergeCell ref="C434:J434"/>
    <mergeCell ref="E435:E440"/>
    <mergeCell ref="F435:F440"/>
    <mergeCell ref="K435:K439"/>
    <mergeCell ref="L435:L439"/>
    <mergeCell ref="G440:H440"/>
    <mergeCell ref="C441:J441"/>
    <mergeCell ref="E442:E447"/>
    <mergeCell ref="F442:F447"/>
    <mergeCell ref="K442:K446"/>
    <mergeCell ref="L442:L446"/>
    <mergeCell ref="G447:H447"/>
    <mergeCell ref="C448:J448"/>
    <mergeCell ref="E449:E454"/>
    <mergeCell ref="F449:F454"/>
    <mergeCell ref="K449:K453"/>
    <mergeCell ref="L449:L453"/>
    <mergeCell ref="G454:H454"/>
    <mergeCell ref="C455:J455"/>
    <mergeCell ref="E456:E461"/>
    <mergeCell ref="F456:F461"/>
    <mergeCell ref="K456:K460"/>
    <mergeCell ref="L456:L460"/>
    <mergeCell ref="G461:H461"/>
    <mergeCell ref="C462:J462"/>
    <mergeCell ref="E463:E468"/>
    <mergeCell ref="F463:F468"/>
    <mergeCell ref="K463:K467"/>
    <mergeCell ref="L463:L467"/>
    <mergeCell ref="G468:H468"/>
    <mergeCell ref="C469:J469"/>
    <mergeCell ref="E470:E475"/>
    <mergeCell ref="F470:F475"/>
    <mergeCell ref="K470:K474"/>
    <mergeCell ref="L470:L474"/>
    <mergeCell ref="G475:H475"/>
    <mergeCell ref="C476:J476"/>
    <mergeCell ref="E477:E482"/>
    <mergeCell ref="F477:F482"/>
    <mergeCell ref="K477:K481"/>
    <mergeCell ref="L477:L481"/>
    <mergeCell ref="G482:H482"/>
    <mergeCell ref="C483:J483"/>
    <mergeCell ref="E484:E489"/>
    <mergeCell ref="F484:F489"/>
    <mergeCell ref="K484:K488"/>
    <mergeCell ref="L484:L488"/>
    <mergeCell ref="G489:H489"/>
    <mergeCell ref="C490:J490"/>
    <mergeCell ref="E491:E496"/>
    <mergeCell ref="F491:F496"/>
    <mergeCell ref="K491:K495"/>
    <mergeCell ref="L491:L495"/>
    <mergeCell ref="G496:H496"/>
    <mergeCell ref="C497:J497"/>
    <mergeCell ref="E498:E503"/>
    <mergeCell ref="F498:F503"/>
    <mergeCell ref="K498:K502"/>
    <mergeCell ref="L498:L502"/>
    <mergeCell ref="G503:H503"/>
    <mergeCell ref="C504:J504"/>
    <mergeCell ref="E505:E510"/>
    <mergeCell ref="F505:F510"/>
    <mergeCell ref="K505:K509"/>
    <mergeCell ref="L505:L509"/>
    <mergeCell ref="G510:H510"/>
    <mergeCell ref="C511:J511"/>
    <mergeCell ref="E512:E517"/>
    <mergeCell ref="F512:F517"/>
    <mergeCell ref="K512:K516"/>
    <mergeCell ref="L512:L516"/>
    <mergeCell ref="G517:H517"/>
    <mergeCell ref="C518:J518"/>
    <mergeCell ref="E519:E524"/>
    <mergeCell ref="F519:F524"/>
    <mergeCell ref="K519:K523"/>
    <mergeCell ref="L519:L523"/>
    <mergeCell ref="G524:H524"/>
    <mergeCell ref="C525:J525"/>
    <mergeCell ref="E526:E531"/>
    <mergeCell ref="F526:F531"/>
    <mergeCell ref="K526:K530"/>
    <mergeCell ref="L526:L530"/>
    <mergeCell ref="G531:H531"/>
    <mergeCell ref="C532:J532"/>
    <mergeCell ref="E533:E538"/>
    <mergeCell ref="F533:F538"/>
    <mergeCell ref="K533:K537"/>
    <mergeCell ref="L533:L537"/>
    <mergeCell ref="G538:H538"/>
    <mergeCell ref="C539:J539"/>
    <mergeCell ref="E540:E545"/>
    <mergeCell ref="F540:F545"/>
    <mergeCell ref="K540:K544"/>
    <mergeCell ref="L540:L544"/>
    <mergeCell ref="G545:H545"/>
    <mergeCell ref="C546:J546"/>
    <mergeCell ref="E547:E552"/>
    <mergeCell ref="F547:F552"/>
    <mergeCell ref="K547:K551"/>
    <mergeCell ref="L547:L551"/>
    <mergeCell ref="G552:H552"/>
    <mergeCell ref="C553:J553"/>
    <mergeCell ref="E554:E559"/>
    <mergeCell ref="F554:F559"/>
    <mergeCell ref="K554:K558"/>
    <mergeCell ref="L554:L558"/>
    <mergeCell ref="G559:H559"/>
    <mergeCell ref="C560:J560"/>
    <mergeCell ref="E561:E566"/>
    <mergeCell ref="F561:F566"/>
    <mergeCell ref="K561:K565"/>
    <mergeCell ref="L561:L565"/>
    <mergeCell ref="G566:H566"/>
    <mergeCell ref="C567:J567"/>
    <mergeCell ref="E568:E573"/>
    <mergeCell ref="F568:F573"/>
    <mergeCell ref="K568:K572"/>
    <mergeCell ref="L568:L572"/>
    <mergeCell ref="G573:H573"/>
    <mergeCell ref="C574:J574"/>
    <mergeCell ref="E575:E580"/>
    <mergeCell ref="F575:F580"/>
    <mergeCell ref="K575:K579"/>
    <mergeCell ref="L575:L579"/>
    <mergeCell ref="G580:H580"/>
    <mergeCell ref="C581:J581"/>
    <mergeCell ref="E582:E587"/>
    <mergeCell ref="F582:F587"/>
    <mergeCell ref="K582:K586"/>
    <mergeCell ref="L582:L586"/>
    <mergeCell ref="G587:H587"/>
    <mergeCell ref="C588:J588"/>
    <mergeCell ref="E589:E594"/>
    <mergeCell ref="F589:F594"/>
    <mergeCell ref="K589:K593"/>
    <mergeCell ref="L589:L593"/>
    <mergeCell ref="G594:H594"/>
    <mergeCell ref="C595:J595"/>
    <mergeCell ref="E596:E601"/>
    <mergeCell ref="F596:F601"/>
    <mergeCell ref="K596:K600"/>
    <mergeCell ref="L596:L600"/>
    <mergeCell ref="G601:H601"/>
    <mergeCell ref="C602:J602"/>
    <mergeCell ref="E603:E608"/>
    <mergeCell ref="F603:F608"/>
    <mergeCell ref="K603:K607"/>
    <mergeCell ref="L603:L607"/>
    <mergeCell ref="G608:H608"/>
    <mergeCell ref="C609:J609"/>
    <mergeCell ref="E610:E615"/>
    <mergeCell ref="F610:F615"/>
    <mergeCell ref="K610:K614"/>
    <mergeCell ref="L610:L614"/>
    <mergeCell ref="G615:H615"/>
    <mergeCell ref="C616:J616"/>
    <mergeCell ref="E617:E622"/>
    <mergeCell ref="F617:F622"/>
    <mergeCell ref="K617:K621"/>
    <mergeCell ref="L617:L621"/>
    <mergeCell ref="G622:H622"/>
    <mergeCell ref="C623:J623"/>
    <mergeCell ref="E624:E629"/>
    <mergeCell ref="F624:F629"/>
    <mergeCell ref="K624:K628"/>
    <mergeCell ref="L624:L628"/>
    <mergeCell ref="G629:H629"/>
    <mergeCell ref="C630:J630"/>
    <mergeCell ref="E631:E636"/>
    <mergeCell ref="F631:F636"/>
    <mergeCell ref="K631:K635"/>
    <mergeCell ref="L631:L635"/>
    <mergeCell ref="G636:H636"/>
    <mergeCell ref="C637:J637"/>
    <mergeCell ref="E638:E643"/>
    <mergeCell ref="F638:F643"/>
    <mergeCell ref="K638:K642"/>
    <mergeCell ref="L638:L642"/>
    <mergeCell ref="G643:H643"/>
    <mergeCell ref="C644:J644"/>
    <mergeCell ref="E645:E650"/>
    <mergeCell ref="F645:F650"/>
    <mergeCell ref="K645:K649"/>
    <mergeCell ref="L645:L649"/>
    <mergeCell ref="G650:H650"/>
    <mergeCell ref="C651:J651"/>
    <mergeCell ref="E652:E657"/>
    <mergeCell ref="F652:F657"/>
    <mergeCell ref="K652:K656"/>
    <mergeCell ref="L652:L656"/>
    <mergeCell ref="G657:H657"/>
    <mergeCell ref="C658:J658"/>
    <mergeCell ref="E659:E664"/>
    <mergeCell ref="F659:F664"/>
    <mergeCell ref="K659:K663"/>
    <mergeCell ref="L659:L663"/>
    <mergeCell ref="G664:H664"/>
    <mergeCell ref="C665:J665"/>
    <mergeCell ref="E666:E671"/>
    <mergeCell ref="F666:F671"/>
    <mergeCell ref="K666:K670"/>
    <mergeCell ref="L666:L670"/>
    <mergeCell ref="G671:H671"/>
    <mergeCell ref="C672:J672"/>
    <mergeCell ref="E673:E678"/>
    <mergeCell ref="F673:F678"/>
    <mergeCell ref="K673:K677"/>
    <mergeCell ref="L673:L677"/>
    <mergeCell ref="G678:H678"/>
    <mergeCell ref="C679:J679"/>
    <mergeCell ref="E680:E685"/>
    <mergeCell ref="F680:F685"/>
    <mergeCell ref="K680:K684"/>
    <mergeCell ref="L680:L684"/>
    <mergeCell ref="G685:H685"/>
    <mergeCell ref="C686:J686"/>
    <mergeCell ref="E687:E692"/>
    <mergeCell ref="F687:F692"/>
    <mergeCell ref="K687:K691"/>
    <mergeCell ref="L687:L691"/>
    <mergeCell ref="G692:H692"/>
    <mergeCell ref="C693:J693"/>
    <mergeCell ref="E694:E699"/>
    <mergeCell ref="F694:F699"/>
    <mergeCell ref="K694:K698"/>
    <mergeCell ref="L694:L698"/>
    <mergeCell ref="G699:H699"/>
    <mergeCell ref="C700:J700"/>
    <mergeCell ref="E701:E706"/>
    <mergeCell ref="F701:F706"/>
    <mergeCell ref="K701:K705"/>
    <mergeCell ref="L701:L705"/>
    <mergeCell ref="G706:H706"/>
    <mergeCell ref="C707:J707"/>
    <mergeCell ref="E708:E713"/>
    <mergeCell ref="F708:F713"/>
    <mergeCell ref="K708:K712"/>
    <mergeCell ref="L708:L712"/>
    <mergeCell ref="G713:H713"/>
    <mergeCell ref="C714:J714"/>
    <mergeCell ref="E715:E720"/>
    <mergeCell ref="F715:F720"/>
    <mergeCell ref="K715:K719"/>
    <mergeCell ref="L715:L719"/>
    <mergeCell ref="G720:H720"/>
    <mergeCell ref="C721:J721"/>
    <mergeCell ref="E722:E727"/>
    <mergeCell ref="F722:F727"/>
    <mergeCell ref="K722:K726"/>
    <mergeCell ref="L722:L726"/>
    <mergeCell ref="G727:H727"/>
    <mergeCell ref="C728:J728"/>
    <mergeCell ref="E729:E734"/>
    <mergeCell ref="F729:F734"/>
    <mergeCell ref="K729:K733"/>
    <mergeCell ref="L729:L733"/>
    <mergeCell ref="G734:H734"/>
    <mergeCell ref="C735:J735"/>
    <mergeCell ref="E736:E741"/>
    <mergeCell ref="F736:F741"/>
    <mergeCell ref="K736:K740"/>
    <mergeCell ref="L736:L740"/>
    <mergeCell ref="G741:H741"/>
    <mergeCell ref="C742:J742"/>
    <mergeCell ref="E743:E748"/>
    <mergeCell ref="F743:F748"/>
    <mergeCell ref="K743:K747"/>
    <mergeCell ref="L743:L747"/>
    <mergeCell ref="G748:H748"/>
    <mergeCell ref="C749:J749"/>
    <mergeCell ref="E750:E755"/>
    <mergeCell ref="F750:F755"/>
    <mergeCell ref="K750:K754"/>
    <mergeCell ref="L750:L754"/>
    <mergeCell ref="G755:H755"/>
    <mergeCell ref="C756:J756"/>
    <mergeCell ref="E757:E762"/>
    <mergeCell ref="F757:F762"/>
    <mergeCell ref="K757:K761"/>
    <mergeCell ref="L757:L761"/>
    <mergeCell ref="G762:H762"/>
    <mergeCell ref="C763:J763"/>
    <mergeCell ref="E764:E769"/>
    <mergeCell ref="F764:F769"/>
    <mergeCell ref="K764:K768"/>
    <mergeCell ref="L764:L768"/>
    <mergeCell ref="G769:H769"/>
    <mergeCell ref="C770:J770"/>
    <mergeCell ref="E771:E776"/>
    <mergeCell ref="F771:F776"/>
    <mergeCell ref="K771:K775"/>
    <mergeCell ref="L771:L775"/>
    <mergeCell ref="G776:H776"/>
    <mergeCell ref="C777:J777"/>
    <mergeCell ref="E778:E783"/>
    <mergeCell ref="F778:F783"/>
    <mergeCell ref="K778:K782"/>
    <mergeCell ref="L778:L782"/>
    <mergeCell ref="G783:H783"/>
    <mergeCell ref="C784:J784"/>
    <mergeCell ref="E785:E790"/>
    <mergeCell ref="F785:F790"/>
    <mergeCell ref="K785:K789"/>
    <mergeCell ref="L785:L789"/>
    <mergeCell ref="G790:H790"/>
    <mergeCell ref="C791:J791"/>
    <mergeCell ref="E792:E797"/>
    <mergeCell ref="F792:F797"/>
    <mergeCell ref="K792:K796"/>
    <mergeCell ref="L792:L796"/>
    <mergeCell ref="G797:H797"/>
    <mergeCell ref="C798:J798"/>
    <mergeCell ref="E799:E804"/>
    <mergeCell ref="F799:F804"/>
    <mergeCell ref="K799:K803"/>
    <mergeCell ref="L799:L803"/>
    <mergeCell ref="G804:H804"/>
    <mergeCell ref="C805:J805"/>
    <mergeCell ref="E806:E811"/>
    <mergeCell ref="F806:F811"/>
    <mergeCell ref="K806:K810"/>
    <mergeCell ref="L806:L810"/>
    <mergeCell ref="G811:H811"/>
    <mergeCell ref="C812:J812"/>
    <mergeCell ref="E813:E818"/>
    <mergeCell ref="F813:F818"/>
    <mergeCell ref="K813:K817"/>
    <mergeCell ref="L813:L817"/>
    <mergeCell ref="G818:H818"/>
    <mergeCell ref="C819:J819"/>
    <mergeCell ref="E820:E825"/>
    <mergeCell ref="F820:F825"/>
    <mergeCell ref="K820:K824"/>
    <mergeCell ref="L820:L824"/>
    <mergeCell ref="G825:H825"/>
    <mergeCell ref="C826:J826"/>
    <mergeCell ref="E827:E832"/>
    <mergeCell ref="F827:F832"/>
    <mergeCell ref="K827:K831"/>
    <mergeCell ref="L827:L831"/>
    <mergeCell ref="G832:H832"/>
    <mergeCell ref="C833:J833"/>
    <mergeCell ref="E834:E839"/>
    <mergeCell ref="F834:F839"/>
    <mergeCell ref="K834:K838"/>
    <mergeCell ref="L834:L838"/>
    <mergeCell ref="G839:H839"/>
    <mergeCell ref="C840:J840"/>
    <mergeCell ref="E841:E846"/>
    <mergeCell ref="F841:F846"/>
    <mergeCell ref="K841:K845"/>
    <mergeCell ref="L841:L845"/>
    <mergeCell ref="G846:H846"/>
    <mergeCell ref="C847:J847"/>
    <mergeCell ref="E848:E853"/>
    <mergeCell ref="F848:F853"/>
    <mergeCell ref="K848:K852"/>
    <mergeCell ref="L848:L852"/>
    <mergeCell ref="G853:H853"/>
    <mergeCell ref="C854:J854"/>
    <mergeCell ref="E855:E860"/>
    <mergeCell ref="F855:F860"/>
    <mergeCell ref="K855:K859"/>
    <mergeCell ref="L855:L859"/>
    <mergeCell ref="G860:H860"/>
    <mergeCell ref="C861:J861"/>
    <mergeCell ref="E862:E867"/>
    <mergeCell ref="F862:F867"/>
    <mergeCell ref="K862:K866"/>
    <mergeCell ref="L862:L866"/>
    <mergeCell ref="G867:H867"/>
    <mergeCell ref="C868:J868"/>
    <mergeCell ref="E869:E874"/>
    <mergeCell ref="F869:F874"/>
    <mergeCell ref="K869:K873"/>
    <mergeCell ref="L869:L873"/>
    <mergeCell ref="G874:H874"/>
    <mergeCell ref="C875:J875"/>
    <mergeCell ref="E876:E881"/>
    <mergeCell ref="F876:F881"/>
    <mergeCell ref="K876:K880"/>
    <mergeCell ref="L876:L880"/>
    <mergeCell ref="G881:H881"/>
    <mergeCell ref="C882:J882"/>
    <mergeCell ref="E883:E888"/>
    <mergeCell ref="F883:F888"/>
    <mergeCell ref="K883:K887"/>
    <mergeCell ref="L883:L887"/>
    <mergeCell ref="G888:H888"/>
    <mergeCell ref="C889:J889"/>
    <mergeCell ref="E890:E895"/>
    <mergeCell ref="F890:F895"/>
    <mergeCell ref="K890:K894"/>
    <mergeCell ref="L890:L894"/>
    <mergeCell ref="G895:H895"/>
    <mergeCell ref="C896:J896"/>
    <mergeCell ref="E897:E902"/>
    <mergeCell ref="F897:F902"/>
    <mergeCell ref="K897:K901"/>
    <mergeCell ref="L897:L901"/>
    <mergeCell ref="G902:H902"/>
    <mergeCell ref="C903:J903"/>
    <mergeCell ref="E904:E909"/>
    <mergeCell ref="F904:F909"/>
    <mergeCell ref="K904:K908"/>
    <mergeCell ref="L904:L908"/>
    <mergeCell ref="G909:H909"/>
    <mergeCell ref="C910:J910"/>
    <mergeCell ref="E911:E916"/>
    <mergeCell ref="F911:F916"/>
    <mergeCell ref="K911:K915"/>
    <mergeCell ref="L911:L915"/>
    <mergeCell ref="G916:H916"/>
    <mergeCell ref="C917:J917"/>
    <mergeCell ref="E918:E923"/>
    <mergeCell ref="F918:F923"/>
    <mergeCell ref="K918:K922"/>
    <mergeCell ref="L918:L922"/>
    <mergeCell ref="G923:H923"/>
    <mergeCell ref="C924:J924"/>
    <mergeCell ref="E925:E930"/>
    <mergeCell ref="F925:F930"/>
    <mergeCell ref="K925:K929"/>
    <mergeCell ref="L925:L929"/>
    <mergeCell ref="G930:H930"/>
    <mergeCell ref="C931:J931"/>
    <mergeCell ref="E932:E937"/>
    <mergeCell ref="F932:F937"/>
    <mergeCell ref="K932:K936"/>
    <mergeCell ref="L932:L936"/>
    <mergeCell ref="G937:H937"/>
    <mergeCell ref="C938:J938"/>
    <mergeCell ref="E939:E944"/>
    <mergeCell ref="F939:F944"/>
    <mergeCell ref="K939:K943"/>
    <mergeCell ref="L939:L943"/>
    <mergeCell ref="G944:H944"/>
    <mergeCell ref="C945:J945"/>
    <mergeCell ref="E946:E951"/>
    <mergeCell ref="F946:F951"/>
    <mergeCell ref="K946:K950"/>
    <mergeCell ref="L946:L950"/>
    <mergeCell ref="G951:H951"/>
    <mergeCell ref="C952:J952"/>
    <mergeCell ref="E953:E958"/>
    <mergeCell ref="F953:F958"/>
    <mergeCell ref="K953:K957"/>
    <mergeCell ref="L953:L957"/>
    <mergeCell ref="G958:H958"/>
    <mergeCell ref="C959:J959"/>
    <mergeCell ref="E960:E965"/>
    <mergeCell ref="F960:F965"/>
    <mergeCell ref="K960:K964"/>
    <mergeCell ref="L960:L964"/>
    <mergeCell ref="G965:H965"/>
    <mergeCell ref="C966:J966"/>
    <mergeCell ref="E967:E972"/>
    <mergeCell ref="F967:F972"/>
    <mergeCell ref="K967:K971"/>
    <mergeCell ref="L967:L971"/>
    <mergeCell ref="G972:H972"/>
    <mergeCell ref="C973:J973"/>
    <mergeCell ref="E974:E979"/>
    <mergeCell ref="F974:F979"/>
    <mergeCell ref="K974:K978"/>
    <mergeCell ref="L974:L978"/>
    <mergeCell ref="G979:H979"/>
    <mergeCell ref="C980:J980"/>
    <mergeCell ref="E981:E986"/>
    <mergeCell ref="F981:F986"/>
    <mergeCell ref="K981:K985"/>
    <mergeCell ref="L981:L985"/>
    <mergeCell ref="G986:H986"/>
    <mergeCell ref="C987:J987"/>
    <mergeCell ref="E988:E993"/>
    <mergeCell ref="F988:F993"/>
    <mergeCell ref="K988:K992"/>
    <mergeCell ref="L988:L992"/>
    <mergeCell ref="G993:H993"/>
    <mergeCell ref="C994:J994"/>
    <mergeCell ref="E995:E1000"/>
    <mergeCell ref="F995:F1000"/>
    <mergeCell ref="K995:K999"/>
    <mergeCell ref="L995:L999"/>
    <mergeCell ref="G1000:H1000"/>
    <mergeCell ref="C1001:J1001"/>
    <mergeCell ref="E1002:E1007"/>
    <mergeCell ref="F1002:F1007"/>
    <mergeCell ref="K1002:K1006"/>
    <mergeCell ref="L1002:L1006"/>
    <mergeCell ref="G1007:H1007"/>
    <mergeCell ref="C1008:J1008"/>
    <mergeCell ref="E1009:E1014"/>
    <mergeCell ref="F1009:F1014"/>
    <mergeCell ref="K1009:K1013"/>
    <mergeCell ref="L1009:L1013"/>
    <mergeCell ref="G1014:H1014"/>
    <mergeCell ref="C1015:J1015"/>
    <mergeCell ref="E1016:E1021"/>
    <mergeCell ref="F1016:F1021"/>
    <mergeCell ref="K1016:K1020"/>
    <mergeCell ref="L1016:L1020"/>
    <mergeCell ref="G1021:H1021"/>
    <mergeCell ref="C1022:J1022"/>
    <mergeCell ref="E1023:E1028"/>
    <mergeCell ref="F1023:F1028"/>
    <mergeCell ref="K1023:K1027"/>
    <mergeCell ref="L1023:L1027"/>
    <mergeCell ref="G1028:H1028"/>
    <mergeCell ref="C1029:J1029"/>
    <mergeCell ref="E1030:E1035"/>
    <mergeCell ref="F1030:F1035"/>
    <mergeCell ref="K1030:K1034"/>
    <mergeCell ref="L1030:L1034"/>
    <mergeCell ref="G1035:H1035"/>
    <mergeCell ref="C1036:J1036"/>
    <mergeCell ref="E1037:E1042"/>
    <mergeCell ref="F1037:F1042"/>
    <mergeCell ref="K1037:K1041"/>
    <mergeCell ref="L1037:L1041"/>
    <mergeCell ref="G1042:H1042"/>
    <mergeCell ref="C1043:J1043"/>
    <mergeCell ref="E1044:E1049"/>
    <mergeCell ref="F1044:F1049"/>
    <mergeCell ref="K1044:K1048"/>
    <mergeCell ref="L1044:L1048"/>
    <mergeCell ref="G1049:H1049"/>
    <mergeCell ref="C1050:J1050"/>
    <mergeCell ref="E1051:E1056"/>
    <mergeCell ref="F1051:F1056"/>
    <mergeCell ref="K1051:K1055"/>
    <mergeCell ref="L1051:L1055"/>
    <mergeCell ref="G1056:H1056"/>
    <mergeCell ref="C1057:J1057"/>
  </mergeCells>
  <printOptions headings="false" gridLines="false" gridLinesSet="true" horizontalCentered="false" verticalCentered="false"/>
  <pageMargins left="0.590277777777778" right="0" top="0.8" bottom="0.459722222222222" header="0.8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&amp;R&amp;P/&amp;N</oddHeader>
    <oddFooter/>
  </headerFooter>
  <colBreaks count="1" manualBreakCount="1">
    <brk id="12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D2D02B"/>
    <pageSetUpPr fitToPage="false"/>
  </sheetPr>
  <dimension ref="A1:F3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B33" activeCellId="0" sqref="B33"/>
    </sheetView>
  </sheetViews>
  <sheetFormatPr defaultRowHeight="13.5" outlineLevelRow="0" outlineLevelCol="0"/>
  <cols>
    <col collapsed="false" customWidth="true" hidden="false" outlineLevel="0" max="1" min="1" style="1" width="8.62"/>
    <col collapsed="false" customWidth="true" hidden="false" outlineLevel="0" max="5" min="2" style="1" width="16.62"/>
    <col collapsed="false" customWidth="true" hidden="false" outlineLevel="0" max="6" min="6" style="1" width="11.62"/>
    <col collapsed="false" customWidth="true" hidden="false" outlineLevel="0" max="257" min="7" style="1" width="8.99"/>
    <col collapsed="false" customWidth="true" hidden="false" outlineLevel="0" max="1025" min="258" style="0" width="8.99"/>
  </cols>
  <sheetData>
    <row r="1" customFormat="false" ht="15" hidden="false" customHeight="true" outlineLevel="0" collapsed="false">
      <c r="A1" s="78" t="s">
        <v>39</v>
      </c>
    </row>
    <row r="2" customFormat="false" ht="13.5" hidden="false" customHeight="true" outlineLevel="0" collapsed="false">
      <c r="A2" s="78"/>
    </row>
    <row r="3" customFormat="false" ht="13.5" hidden="false" customHeight="true" outlineLevel="0" collapsed="false">
      <c r="A3" s="78"/>
    </row>
    <row r="4" customFormat="false" ht="15" hidden="false" customHeight="true" outlineLevel="0" collapsed="false">
      <c r="A4" s="79" t="s">
        <v>40</v>
      </c>
      <c r="B4" s="79"/>
      <c r="C4" s="79"/>
      <c r="D4" s="79"/>
      <c r="E4" s="79"/>
      <c r="F4" s="79"/>
    </row>
    <row r="5" customFormat="false" ht="13.5" hidden="false" customHeight="true" outlineLevel="0" collapsed="false">
      <c r="A5" s="80"/>
      <c r="B5" s="80"/>
      <c r="C5" s="80"/>
      <c r="D5" s="80"/>
      <c r="E5" s="80"/>
      <c r="F5" s="80"/>
    </row>
    <row r="6" customFormat="false" ht="15" hidden="false" customHeight="true" outlineLevel="0" collapsed="false">
      <c r="A6" s="81"/>
      <c r="E6" s="82" t="s">
        <v>41</v>
      </c>
      <c r="F6" s="82"/>
    </row>
    <row r="7" customFormat="false" ht="13.5" hidden="false" customHeight="true" outlineLevel="0" collapsed="false">
      <c r="A7" s="83"/>
      <c r="F7" s="83"/>
    </row>
    <row r="8" customFormat="false" ht="13.5" hidden="false" customHeight="true" outlineLevel="0" collapsed="false">
      <c r="A8" s="81"/>
    </row>
    <row r="9" customFormat="false" ht="15" hidden="false" customHeight="true" outlineLevel="0" collapsed="false">
      <c r="A9" s="78" t="s">
        <v>42</v>
      </c>
    </row>
    <row r="10" customFormat="false" ht="15.8" hidden="false" customHeight="true" outlineLevel="0" collapsed="false">
      <c r="A10" s="79" t="s">
        <v>43</v>
      </c>
      <c r="B10" s="79"/>
    </row>
    <row r="11" customFormat="false" ht="13.5" hidden="false" customHeight="true" outlineLevel="0" collapsed="false">
      <c r="A11" s="81"/>
    </row>
    <row r="12" customFormat="false" ht="13.5" hidden="false" customHeight="true" outlineLevel="0" collapsed="false">
      <c r="A12" s="81"/>
    </row>
    <row r="13" customFormat="false" ht="15" hidden="false" customHeight="true" outlineLevel="0" collapsed="false">
      <c r="A13" s="81"/>
      <c r="D13" s="38" t="s">
        <v>44</v>
      </c>
      <c r="E13" s="84"/>
      <c r="F13" s="81"/>
    </row>
    <row r="14" customFormat="false" ht="15" hidden="false" customHeight="true" outlineLevel="0" collapsed="false">
      <c r="A14" s="81"/>
      <c r="C14" s="78"/>
      <c r="D14" s="83" t="s">
        <v>45</v>
      </c>
      <c r="E14" s="85"/>
    </row>
    <row r="15" customFormat="false" ht="15" hidden="false" customHeight="true" outlineLevel="0" collapsed="false">
      <c r="A15" s="81"/>
      <c r="D15" s="38" t="s">
        <v>46</v>
      </c>
      <c r="E15" s="84"/>
      <c r="F15" s="78"/>
    </row>
    <row r="16" customFormat="false" ht="13.5" hidden="false" customHeight="true" outlineLevel="0" collapsed="false">
      <c r="A16" s="81"/>
    </row>
    <row r="17" customFormat="false" ht="13.5" hidden="false" customHeight="true" outlineLevel="0" collapsed="false">
      <c r="A17" s="81"/>
    </row>
    <row r="18" customFormat="false" ht="13.5" hidden="false" customHeight="true" outlineLevel="0" collapsed="false">
      <c r="A18" s="81"/>
    </row>
    <row r="19" customFormat="false" ht="13.5" hidden="false" customHeight="true" outlineLevel="0" collapsed="false">
      <c r="A19" s="81"/>
    </row>
    <row r="20" customFormat="false" ht="15" hidden="false" customHeight="true" outlineLevel="0" collapsed="false">
      <c r="B20" s="38" t="str">
        <f aca="false">JIS(内訳書!E4)</f>
        <v>令和　　年　　月分</v>
      </c>
      <c r="C20" s="1" t="s">
        <v>47</v>
      </c>
    </row>
    <row r="21" customFormat="false" ht="13.5" hidden="false" customHeight="true" outlineLevel="0" collapsed="false">
      <c r="A21" s="78"/>
    </row>
    <row r="22" customFormat="false" ht="13.5" hidden="false" customHeight="true" outlineLevel="0" collapsed="false">
      <c r="A22" s="81"/>
    </row>
    <row r="23" customFormat="false" ht="13.5" hidden="false" customHeight="true" outlineLevel="0" collapsed="false">
      <c r="A23" s="81"/>
    </row>
    <row r="24" customFormat="false" ht="15" hidden="false" customHeight="true" outlineLevel="0" collapsed="false">
      <c r="A24" s="79" t="s">
        <v>48</v>
      </c>
      <c r="B24" s="79"/>
      <c r="C24" s="79"/>
      <c r="D24" s="79"/>
      <c r="E24" s="79"/>
      <c r="F24" s="79"/>
    </row>
    <row r="25" customFormat="false" ht="13.5" hidden="false" customHeight="true" outlineLevel="0" collapsed="false">
      <c r="A25" s="81"/>
    </row>
    <row r="26" customFormat="false" ht="13.5" hidden="false" customHeight="true" outlineLevel="0" collapsed="false">
      <c r="A26" s="81"/>
    </row>
    <row r="27" customFormat="false" ht="13.5" hidden="false" customHeight="true" outlineLevel="0" collapsed="false">
      <c r="A27" s="81"/>
    </row>
    <row r="28" customFormat="false" ht="15" hidden="false" customHeight="true" outlineLevel="0" collapsed="false">
      <c r="A28" s="86"/>
      <c r="B28" s="86"/>
      <c r="C28" s="87" t="s">
        <v>49</v>
      </c>
      <c r="D28" s="88" t="n">
        <f aca="false">E33</f>
        <v>0</v>
      </c>
      <c r="E28" s="86"/>
      <c r="F28" s="86"/>
    </row>
    <row r="29" customFormat="false" ht="13.5" hidden="false" customHeight="true" outlineLevel="0" collapsed="false">
      <c r="A29" s="89"/>
    </row>
    <row r="30" customFormat="false" ht="13.5" hidden="false" customHeight="true" outlineLevel="0" collapsed="false">
      <c r="A30" s="89"/>
    </row>
    <row r="31" customFormat="false" ht="13.5" hidden="false" customHeight="true" outlineLevel="0" collapsed="false">
      <c r="A31" s="89"/>
    </row>
    <row r="32" customFormat="false" ht="30" hidden="false" customHeight="true" outlineLevel="0" collapsed="false">
      <c r="A32" s="90"/>
      <c r="B32" s="91" t="s">
        <v>50</v>
      </c>
      <c r="C32" s="91" t="s">
        <v>51</v>
      </c>
      <c r="D32" s="91" t="s">
        <v>52</v>
      </c>
      <c r="E32" s="91" t="s">
        <v>53</v>
      </c>
      <c r="F32" s="92"/>
    </row>
    <row r="33" customFormat="false" ht="30" hidden="false" customHeight="true" outlineLevel="0" collapsed="false">
      <c r="A33" s="90"/>
      <c r="B33" s="93" t="n">
        <f aca="false">内訳書!I2</f>
        <v>0</v>
      </c>
      <c r="C33" s="93" t="n">
        <f aca="false">内訳書!J2</f>
        <v>0</v>
      </c>
      <c r="D33" s="93" t="n">
        <f aca="false">内訳書!L2</f>
        <v>0</v>
      </c>
      <c r="E33" s="93" t="n">
        <f aca="false">内訳書!K2</f>
        <v>0</v>
      </c>
      <c r="F33" s="94"/>
    </row>
  </sheetData>
  <mergeCells count="4">
    <mergeCell ref="A4:F4"/>
    <mergeCell ref="E6:F6"/>
    <mergeCell ref="A10:B10"/>
    <mergeCell ref="A24:F24"/>
  </mergeCells>
  <printOptions headings="false" gridLines="false" gridLinesSet="true" horizontalCentered="false" verticalCentered="false"/>
  <pageMargins left="0.7875" right="0.2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0000"/>
    <pageSetUpPr fitToPage="false"/>
  </sheetPr>
  <dimension ref="A1:AE16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pane xSplit="2" ySplit="12" topLeftCell="C13" activePane="bottomRight" state="frozen"/>
      <selection pane="topLeft" activeCell="A1" activeCellId="0" sqref="A1"/>
      <selection pane="topRight" activeCell="C1" activeCellId="0" sqref="C1"/>
      <selection pane="bottomLeft" activeCell="A13" activeCellId="0" sqref="A13"/>
      <selection pane="bottomRight" activeCell="D11" activeCellId="0" sqref="D11"/>
    </sheetView>
  </sheetViews>
  <sheetFormatPr defaultRowHeight="15.75" outlineLevelRow="0" outlineLevelCol="0"/>
  <cols>
    <col collapsed="false" customWidth="true" hidden="true" outlineLevel="0" max="1" min="1" style="1" width="8.96"/>
    <col collapsed="false" customWidth="true" hidden="false" outlineLevel="0" max="2" min="2" style="2" width="3.62"/>
    <col collapsed="false" customWidth="true" hidden="false" outlineLevel="0" max="4" min="3" style="2" width="7.62"/>
    <col collapsed="false" customWidth="true" hidden="false" outlineLevel="0" max="5" min="5" style="1" width="11.12"/>
    <col collapsed="false" customWidth="true" hidden="false" outlineLevel="0" max="6" min="6" style="1" width="10.62"/>
    <col collapsed="false" customWidth="true" hidden="false" outlineLevel="0" max="7" min="7" style="1" width="5.75"/>
    <col collapsed="false" customWidth="true" hidden="false" outlineLevel="0" max="8" min="8" style="3" width="5.75"/>
    <col collapsed="false" customWidth="true" hidden="false" outlineLevel="0" max="21" min="9" style="1" width="5.75"/>
    <col collapsed="false" customWidth="true" hidden="false" outlineLevel="0" max="24" min="22" style="1" width="9.62"/>
    <col collapsed="false" customWidth="true" hidden="false" outlineLevel="0" max="26" min="25" style="1" width="8.99"/>
    <col collapsed="false" customWidth="true" hidden="true" outlineLevel="0" max="31" min="27" style="1" width="3.37"/>
    <col collapsed="false" customWidth="true" hidden="false" outlineLevel="0" max="257" min="32" style="1" width="8.99"/>
    <col collapsed="false" customWidth="true" hidden="false" outlineLevel="0" max="1025" min="258" style="0" width="8.99"/>
  </cols>
  <sheetData>
    <row r="1" customFormat="false" ht="15.75" hidden="true" customHeight="true" outlineLevel="0" collapsed="false">
      <c r="E1" s="4" t="n">
        <v>1</v>
      </c>
      <c r="F1" s="5" t="s">
        <v>0</v>
      </c>
    </row>
    <row r="2" customFormat="false" ht="15.75" hidden="true" customHeight="true" outlineLevel="0" collapsed="false">
      <c r="E2" s="4" t="n">
        <v>2</v>
      </c>
      <c r="F2" s="5" t="s">
        <v>1</v>
      </c>
    </row>
    <row r="3" customFormat="false" ht="15.75" hidden="true" customHeight="true" outlineLevel="0" collapsed="false">
      <c r="E3" s="4" t="n">
        <v>3</v>
      </c>
      <c r="F3" s="5" t="s">
        <v>2</v>
      </c>
    </row>
    <row r="4" customFormat="false" ht="15.75" hidden="true" customHeight="true" outlineLevel="0" collapsed="false">
      <c r="E4" s="4" t="n">
        <v>4</v>
      </c>
      <c r="F4" s="5" t="s">
        <v>3</v>
      </c>
      <c r="G4" s="6"/>
    </row>
    <row r="5" customFormat="false" ht="15.75" hidden="true" customHeight="true" outlineLevel="0" collapsed="false">
      <c r="E5" s="7" t="n">
        <v>5</v>
      </c>
      <c r="F5" s="5" t="s">
        <v>4</v>
      </c>
    </row>
    <row r="6" customFormat="false" ht="15.75" hidden="true" customHeight="true" outlineLevel="0" collapsed="false">
      <c r="E6" s="7" t="n">
        <v>6</v>
      </c>
      <c r="F6" s="5" t="s">
        <v>5</v>
      </c>
    </row>
    <row r="7" customFormat="false" ht="15.75" hidden="true" customHeight="true" outlineLevel="0" collapsed="false">
      <c r="E7" s="7" t="n">
        <v>7</v>
      </c>
      <c r="F7" s="5" t="s">
        <v>6</v>
      </c>
    </row>
    <row r="8" customFormat="false" ht="15.75" hidden="false" customHeight="true" outlineLevel="0" collapsed="false">
      <c r="B8" s="8" t="s">
        <v>7</v>
      </c>
      <c r="V8" s="9" t="s">
        <v>8</v>
      </c>
      <c r="W8" s="10" t="n">
        <f aca="false">COUNTIF(X13:X162,"&gt;0")</f>
        <v>5</v>
      </c>
      <c r="X8" s="10"/>
      <c r="AA8" s="1" t="s">
        <v>9</v>
      </c>
      <c r="AB8" s="1" t="s">
        <v>10</v>
      </c>
      <c r="AC8" s="1" t="s">
        <v>11</v>
      </c>
      <c r="AD8" s="11" t="s">
        <v>12</v>
      </c>
      <c r="AE8" s="11" t="s">
        <v>13</v>
      </c>
    </row>
    <row r="9" customFormat="false" ht="15.75" hidden="false" customHeight="true" outlineLevel="0" collapsed="false">
      <c r="B9" s="12" t="s">
        <v>14</v>
      </c>
      <c r="C9" s="12"/>
      <c r="D9" s="12"/>
      <c r="E9" s="8" t="s">
        <v>15</v>
      </c>
      <c r="F9" s="8"/>
      <c r="G9" s="13" t="s">
        <v>16</v>
      </c>
      <c r="H9" s="8"/>
      <c r="V9" s="9" t="s">
        <v>17</v>
      </c>
      <c r="W9" s="9" t="s">
        <v>18</v>
      </c>
      <c r="X9" s="9" t="s">
        <v>19</v>
      </c>
      <c r="AA9" s="1" t="n">
        <v>1</v>
      </c>
      <c r="AB9" s="1" t="n">
        <v>2</v>
      </c>
      <c r="AC9" s="1" t="n">
        <v>3</v>
      </c>
      <c r="AD9" s="11" t="n">
        <v>4</v>
      </c>
      <c r="AE9" s="11" t="n">
        <v>5</v>
      </c>
    </row>
    <row r="10" customFormat="false" ht="15.75" hidden="false" customHeight="true" outlineLevel="0" collapsed="false">
      <c r="B10" s="8"/>
      <c r="E10" s="2"/>
      <c r="F10" s="2"/>
      <c r="G10" s="2"/>
      <c r="H10" s="14"/>
      <c r="V10" s="15" t="n">
        <f aca="false">SUM(V13:V162)</f>
        <v>31000</v>
      </c>
      <c r="W10" s="15" t="n">
        <f aca="false">SUM(W13:W162)</f>
        <v>6300</v>
      </c>
      <c r="X10" s="15" t="n">
        <f aca="false">SUM(X13:X162)</f>
        <v>24700</v>
      </c>
    </row>
    <row r="11" customFormat="false" ht="15.75" hidden="false" customHeight="true" outlineLevel="0" collapsed="false">
      <c r="B11" s="16" t="s">
        <v>20</v>
      </c>
      <c r="D11" s="17"/>
      <c r="E11" s="17"/>
      <c r="G11" s="18" t="n">
        <v>1</v>
      </c>
      <c r="H11" s="18"/>
      <c r="I11" s="18"/>
      <c r="J11" s="18" t="n">
        <v>2</v>
      </c>
      <c r="K11" s="18"/>
      <c r="L11" s="18"/>
      <c r="M11" s="19" t="n">
        <v>3</v>
      </c>
      <c r="N11" s="19"/>
      <c r="O11" s="19"/>
      <c r="P11" s="18" t="n">
        <v>4</v>
      </c>
      <c r="Q11" s="18"/>
      <c r="R11" s="18"/>
      <c r="S11" s="18" t="n">
        <v>5</v>
      </c>
      <c r="T11" s="18"/>
      <c r="U11" s="18"/>
    </row>
    <row r="12" s="2" customFormat="true" ht="26.25" hidden="false" customHeight="true" outlineLevel="0" collapsed="false">
      <c r="B12" s="20"/>
      <c r="C12" s="21" t="s">
        <v>21</v>
      </c>
      <c r="D12" s="21"/>
      <c r="E12" s="22" t="s">
        <v>22</v>
      </c>
      <c r="F12" s="23" t="s">
        <v>23</v>
      </c>
      <c r="G12" s="24" t="s">
        <v>24</v>
      </c>
      <c r="H12" s="25" t="s">
        <v>25</v>
      </c>
      <c r="I12" s="26" t="s">
        <v>26</v>
      </c>
      <c r="J12" s="24" t="s">
        <v>24</v>
      </c>
      <c r="K12" s="25" t="s">
        <v>25</v>
      </c>
      <c r="L12" s="26" t="s">
        <v>26</v>
      </c>
      <c r="M12" s="24" t="s">
        <v>24</v>
      </c>
      <c r="N12" s="25" t="s">
        <v>25</v>
      </c>
      <c r="O12" s="27" t="s">
        <v>26</v>
      </c>
      <c r="P12" s="24" t="s">
        <v>24</v>
      </c>
      <c r="Q12" s="25" t="s">
        <v>25</v>
      </c>
      <c r="R12" s="26" t="s">
        <v>26</v>
      </c>
      <c r="S12" s="24" t="s">
        <v>24</v>
      </c>
      <c r="T12" s="25" t="s">
        <v>25</v>
      </c>
      <c r="U12" s="26" t="s">
        <v>26</v>
      </c>
      <c r="V12" s="2" t="s">
        <v>17</v>
      </c>
      <c r="W12" s="2" t="s">
        <v>18</v>
      </c>
      <c r="X12" s="2" t="s">
        <v>19</v>
      </c>
    </row>
    <row r="13" customFormat="false" ht="15.75" hidden="false" customHeight="true" outlineLevel="0" collapsed="false">
      <c r="A13" s="1" t="n">
        <f aca="false">IF(C13="","",HLOOKUP(C13,町,2,0)*1000+D13)</f>
        <v>1123</v>
      </c>
      <c r="B13" s="20" t="n">
        <v>1</v>
      </c>
      <c r="C13" s="28" t="s">
        <v>9</v>
      </c>
      <c r="D13" s="28" t="n">
        <v>123</v>
      </c>
      <c r="E13" s="29" t="s">
        <v>54</v>
      </c>
      <c r="F13" s="30" t="n">
        <v>42095</v>
      </c>
      <c r="G13" s="31" t="n">
        <v>1</v>
      </c>
      <c r="H13" s="32" t="n">
        <v>500</v>
      </c>
      <c r="I13" s="33" t="n">
        <v>1</v>
      </c>
      <c r="J13" s="34" t="n">
        <v>2</v>
      </c>
      <c r="K13" s="29" t="n">
        <v>400</v>
      </c>
      <c r="L13" s="33" t="n">
        <v>2</v>
      </c>
      <c r="M13" s="34" t="n">
        <v>3</v>
      </c>
      <c r="N13" s="29" t="n">
        <v>300</v>
      </c>
      <c r="O13" s="35" t="n">
        <v>3</v>
      </c>
      <c r="P13" s="34" t="n">
        <v>4</v>
      </c>
      <c r="Q13" s="29" t="n">
        <v>500</v>
      </c>
      <c r="R13" s="33" t="n">
        <v>2</v>
      </c>
      <c r="S13" s="34" t="n">
        <v>5</v>
      </c>
      <c r="T13" s="29" t="n">
        <v>200</v>
      </c>
      <c r="U13" s="33" t="n">
        <v>9</v>
      </c>
      <c r="V13" s="3" t="n">
        <f aca="false">H13*I13+K13*L13+N13*O13+Q13*R13+T13*U13</f>
        <v>5000</v>
      </c>
      <c r="W13" s="3" t="n">
        <f aca="false">V13-X13</f>
        <v>0</v>
      </c>
      <c r="X13" s="3" t="n">
        <f aca="false">IF(V13&gt;5000,5000,V13)</f>
        <v>5000</v>
      </c>
    </row>
    <row r="14" customFormat="false" ht="15.75" hidden="false" customHeight="true" outlineLevel="0" collapsed="false">
      <c r="A14" s="1" t="n">
        <f aca="false">IF(C14="","",HLOOKUP(C14,町,2,0)*1000+D14)</f>
        <v>2234</v>
      </c>
      <c r="B14" s="20" t="n">
        <v>2</v>
      </c>
      <c r="C14" s="28" t="s">
        <v>10</v>
      </c>
      <c r="D14" s="28" t="n">
        <v>234</v>
      </c>
      <c r="E14" s="29" t="s">
        <v>55</v>
      </c>
      <c r="F14" s="30" t="n">
        <v>42096</v>
      </c>
      <c r="G14" s="31" t="n">
        <v>6</v>
      </c>
      <c r="H14" s="32" t="n">
        <v>400</v>
      </c>
      <c r="I14" s="36" t="n">
        <v>8</v>
      </c>
      <c r="J14" s="34" t="n">
        <v>7</v>
      </c>
      <c r="K14" s="29" t="n">
        <v>500</v>
      </c>
      <c r="L14" s="33" t="n">
        <v>3</v>
      </c>
      <c r="M14" s="37"/>
      <c r="N14" s="29"/>
      <c r="O14" s="35"/>
      <c r="P14" s="34"/>
      <c r="Q14" s="29"/>
      <c r="R14" s="33"/>
      <c r="S14" s="34"/>
      <c r="T14" s="29"/>
      <c r="U14" s="33"/>
      <c r="V14" s="3" t="n">
        <f aca="false">H14*I14+K14*L14+N14*O14+Q14*R14+T14*U14</f>
        <v>4700</v>
      </c>
      <c r="W14" s="3" t="n">
        <f aca="false">V14-X14</f>
        <v>0</v>
      </c>
      <c r="X14" s="3" t="n">
        <f aca="false">IF(V14&gt;5000,5000,V14)</f>
        <v>4700</v>
      </c>
    </row>
    <row r="15" customFormat="false" ht="15.75" hidden="false" customHeight="true" outlineLevel="0" collapsed="false">
      <c r="A15" s="1" t="n">
        <f aca="false">IF(C15="","",HLOOKUP(C15,町,2,0)*1000+D15)</f>
        <v>3345</v>
      </c>
      <c r="B15" s="20" t="n">
        <v>3</v>
      </c>
      <c r="C15" s="28" t="s">
        <v>11</v>
      </c>
      <c r="D15" s="28" t="n">
        <v>345</v>
      </c>
      <c r="E15" s="29" t="s">
        <v>56</v>
      </c>
      <c r="F15" s="30" t="n">
        <v>42097</v>
      </c>
      <c r="G15" s="31" t="n">
        <v>3</v>
      </c>
      <c r="H15" s="32" t="n">
        <v>400</v>
      </c>
      <c r="I15" s="36" t="n">
        <v>5</v>
      </c>
      <c r="J15" s="34" t="n">
        <v>1</v>
      </c>
      <c r="K15" s="29" t="n">
        <v>300</v>
      </c>
      <c r="L15" s="33" t="n">
        <v>5</v>
      </c>
      <c r="M15" s="37" t="n">
        <v>5</v>
      </c>
      <c r="N15" s="29" t="n">
        <v>500</v>
      </c>
      <c r="O15" s="35" t="n">
        <v>11</v>
      </c>
      <c r="P15" s="34"/>
      <c r="Q15" s="29"/>
      <c r="R15" s="33"/>
      <c r="S15" s="34"/>
      <c r="T15" s="29"/>
      <c r="U15" s="33"/>
      <c r="V15" s="3" t="n">
        <f aca="false">H15*I15+K15*L15+N15*O15+Q15*R15+T15*U15</f>
        <v>9000</v>
      </c>
      <c r="W15" s="3" t="n">
        <f aca="false">V15-X15</f>
        <v>4000</v>
      </c>
      <c r="X15" s="3" t="n">
        <f aca="false">IF(V15&gt;5000,5000,V15)</f>
        <v>5000</v>
      </c>
    </row>
    <row r="16" customFormat="false" ht="15.75" hidden="false" customHeight="true" outlineLevel="0" collapsed="false">
      <c r="A16" s="1" t="n">
        <f aca="false">IF(C16="","",HLOOKUP(C16,町,2,0)*1000+D16)</f>
        <v>4456</v>
      </c>
      <c r="B16" s="20" t="n">
        <v>4</v>
      </c>
      <c r="C16" s="28" t="s">
        <v>12</v>
      </c>
      <c r="D16" s="28" t="n">
        <v>456</v>
      </c>
      <c r="E16" s="29" t="s">
        <v>57</v>
      </c>
      <c r="F16" s="30" t="n">
        <v>42098</v>
      </c>
      <c r="G16" s="31" t="n">
        <v>2</v>
      </c>
      <c r="H16" s="32" t="n">
        <v>400</v>
      </c>
      <c r="I16" s="36" t="n">
        <v>4</v>
      </c>
      <c r="J16" s="34" t="n">
        <v>3</v>
      </c>
      <c r="K16" s="29" t="n">
        <v>400</v>
      </c>
      <c r="L16" s="33" t="n">
        <v>5</v>
      </c>
      <c r="M16" s="37" t="n">
        <v>4</v>
      </c>
      <c r="N16" s="29" t="n">
        <v>600</v>
      </c>
      <c r="O16" s="35" t="n">
        <v>5</v>
      </c>
      <c r="P16" s="34"/>
      <c r="Q16" s="29"/>
      <c r="R16" s="33"/>
      <c r="S16" s="34"/>
      <c r="T16" s="29"/>
      <c r="U16" s="33"/>
      <c r="V16" s="3" t="n">
        <f aca="false">H16*I16+K16*L16+N16*O16+Q16*R16+T16*U16</f>
        <v>6600</v>
      </c>
      <c r="W16" s="3" t="n">
        <f aca="false">V16-X16</f>
        <v>1600</v>
      </c>
      <c r="X16" s="3" t="n">
        <f aca="false">IF(V16&gt;5000,5000,V16)</f>
        <v>5000</v>
      </c>
    </row>
    <row r="17" customFormat="false" ht="15.75" hidden="false" customHeight="true" outlineLevel="0" collapsed="false">
      <c r="A17" s="1" t="n">
        <f aca="false">IF(C17="","",HLOOKUP(C17,町,2,0)*1000+D17)</f>
        <v>5567</v>
      </c>
      <c r="B17" s="20" t="n">
        <v>5</v>
      </c>
      <c r="C17" s="28" t="s">
        <v>13</v>
      </c>
      <c r="D17" s="28" t="n">
        <v>567</v>
      </c>
      <c r="E17" s="29" t="s">
        <v>58</v>
      </c>
      <c r="F17" s="30" t="n">
        <v>42099</v>
      </c>
      <c r="G17" s="31" t="n">
        <v>5</v>
      </c>
      <c r="H17" s="32" t="n">
        <v>400</v>
      </c>
      <c r="I17" s="36" t="n">
        <v>3</v>
      </c>
      <c r="J17" s="34" t="n">
        <v>6</v>
      </c>
      <c r="K17" s="29" t="n">
        <v>300</v>
      </c>
      <c r="L17" s="33" t="n">
        <v>5</v>
      </c>
      <c r="M17" s="37" t="n">
        <v>7</v>
      </c>
      <c r="N17" s="29" t="n">
        <v>300</v>
      </c>
      <c r="O17" s="35" t="n">
        <v>10</v>
      </c>
      <c r="P17" s="34"/>
      <c r="Q17" s="29"/>
      <c r="R17" s="33"/>
      <c r="S17" s="34"/>
      <c r="T17" s="29"/>
      <c r="U17" s="33"/>
      <c r="V17" s="3" t="n">
        <f aca="false">H17*I17+K17*L17+N17*O17+Q17*R17+T17*U17</f>
        <v>5700</v>
      </c>
      <c r="W17" s="3" t="n">
        <f aca="false">V17-X17</f>
        <v>700</v>
      </c>
      <c r="X17" s="3" t="n">
        <f aca="false">IF(V17&gt;5000,5000,V17)</f>
        <v>5000</v>
      </c>
    </row>
    <row r="18" customFormat="false" ht="15.75" hidden="false" customHeight="true" outlineLevel="0" collapsed="false">
      <c r="A18" s="1" t="str">
        <f aca="false">IF(C18="","",HLOOKUP(C18,町,2,0)*1000+D18)</f>
        <v/>
      </c>
      <c r="B18" s="20" t="n">
        <v>6</v>
      </c>
      <c r="C18" s="28"/>
      <c r="D18" s="28"/>
      <c r="E18" s="29"/>
      <c r="F18" s="30"/>
      <c r="G18" s="31"/>
      <c r="H18" s="32"/>
      <c r="I18" s="36"/>
      <c r="J18" s="34"/>
      <c r="K18" s="29"/>
      <c r="L18" s="33"/>
      <c r="M18" s="37"/>
      <c r="N18" s="29"/>
      <c r="O18" s="35"/>
      <c r="P18" s="34"/>
      <c r="Q18" s="29"/>
      <c r="R18" s="33"/>
      <c r="S18" s="34"/>
      <c r="T18" s="29"/>
      <c r="U18" s="33"/>
      <c r="V18" s="3" t="n">
        <f aca="false">H18*I18+K18*L18+N18*O18+Q18*R18+T18*U18</f>
        <v>0</v>
      </c>
      <c r="W18" s="3" t="n">
        <f aca="false">V18-X18</f>
        <v>0</v>
      </c>
      <c r="X18" s="3" t="n">
        <f aca="false">IF(V18&gt;5000,5000,V18)</f>
        <v>0</v>
      </c>
    </row>
    <row r="19" customFormat="false" ht="15.75" hidden="false" customHeight="true" outlineLevel="0" collapsed="false">
      <c r="A19" s="1" t="str">
        <f aca="false">IF(C19="","",HLOOKUP(C19,町,2,0)*1000+D19)</f>
        <v/>
      </c>
      <c r="B19" s="20" t="n">
        <v>7</v>
      </c>
      <c r="C19" s="28"/>
      <c r="D19" s="28"/>
      <c r="E19" s="29"/>
      <c r="F19" s="30"/>
      <c r="G19" s="31"/>
      <c r="H19" s="32"/>
      <c r="I19" s="36"/>
      <c r="J19" s="34"/>
      <c r="K19" s="29"/>
      <c r="L19" s="33"/>
      <c r="M19" s="37"/>
      <c r="N19" s="29"/>
      <c r="O19" s="35"/>
      <c r="P19" s="34"/>
      <c r="Q19" s="29"/>
      <c r="R19" s="33"/>
      <c r="S19" s="34"/>
      <c r="T19" s="29"/>
      <c r="U19" s="33"/>
      <c r="V19" s="3" t="n">
        <f aca="false">H19*I19+K19*L19+N19*O19+Q19*R19+T19*U19</f>
        <v>0</v>
      </c>
      <c r="W19" s="3" t="n">
        <f aca="false">V19-X19</f>
        <v>0</v>
      </c>
      <c r="X19" s="3" t="n">
        <f aca="false">IF(V19&gt;5000,5000,V19)</f>
        <v>0</v>
      </c>
    </row>
    <row r="20" customFormat="false" ht="15.75" hidden="false" customHeight="true" outlineLevel="0" collapsed="false">
      <c r="A20" s="1" t="str">
        <f aca="false">IF(C20="","",HLOOKUP(C20,町,2,0)*1000+D20)</f>
        <v/>
      </c>
      <c r="B20" s="20" t="n">
        <v>8</v>
      </c>
      <c r="C20" s="28"/>
      <c r="D20" s="28"/>
      <c r="E20" s="29"/>
      <c r="F20" s="30"/>
      <c r="G20" s="31"/>
      <c r="H20" s="32"/>
      <c r="I20" s="36"/>
      <c r="J20" s="34"/>
      <c r="K20" s="29"/>
      <c r="L20" s="33"/>
      <c r="M20" s="37"/>
      <c r="N20" s="29"/>
      <c r="O20" s="35"/>
      <c r="P20" s="34"/>
      <c r="Q20" s="29"/>
      <c r="R20" s="33"/>
      <c r="S20" s="34"/>
      <c r="T20" s="29"/>
      <c r="U20" s="33"/>
      <c r="V20" s="3" t="n">
        <f aca="false">H20*I20+K20*L20+N20*O20+Q20*R20+T20*U20</f>
        <v>0</v>
      </c>
      <c r="W20" s="3" t="n">
        <f aca="false">V20-X20</f>
        <v>0</v>
      </c>
      <c r="X20" s="3" t="n">
        <f aca="false">IF(V20&gt;5000,5000,V20)</f>
        <v>0</v>
      </c>
    </row>
    <row r="21" customFormat="false" ht="15.75" hidden="false" customHeight="true" outlineLevel="0" collapsed="false">
      <c r="A21" s="1" t="str">
        <f aca="false">IF(C21="","",HLOOKUP(C21,町,2,0)*1000+D21)</f>
        <v/>
      </c>
      <c r="B21" s="20" t="n">
        <v>9</v>
      </c>
      <c r="C21" s="28"/>
      <c r="D21" s="28"/>
      <c r="E21" s="29"/>
      <c r="F21" s="30"/>
      <c r="G21" s="31"/>
      <c r="H21" s="32"/>
      <c r="I21" s="36"/>
      <c r="J21" s="34"/>
      <c r="K21" s="29"/>
      <c r="L21" s="33"/>
      <c r="M21" s="37"/>
      <c r="N21" s="29"/>
      <c r="O21" s="35"/>
      <c r="P21" s="34"/>
      <c r="Q21" s="29"/>
      <c r="R21" s="33"/>
      <c r="S21" s="34"/>
      <c r="T21" s="29"/>
      <c r="U21" s="33"/>
      <c r="V21" s="3" t="n">
        <f aca="false">H21*I21+K21*L21+N21*O21+Q21*R21+T21*U21</f>
        <v>0</v>
      </c>
      <c r="W21" s="3" t="n">
        <f aca="false">V21-X21</f>
        <v>0</v>
      </c>
      <c r="X21" s="3" t="n">
        <f aca="false">IF(V21&gt;5000,5000,V21)</f>
        <v>0</v>
      </c>
    </row>
    <row r="22" customFormat="false" ht="15.75" hidden="false" customHeight="true" outlineLevel="0" collapsed="false">
      <c r="A22" s="1" t="str">
        <f aca="false">IF(C22="","",HLOOKUP(C22,町,2,0)*1000+D22)</f>
        <v/>
      </c>
      <c r="B22" s="20" t="n">
        <v>10</v>
      </c>
      <c r="C22" s="28"/>
      <c r="D22" s="28"/>
      <c r="E22" s="29"/>
      <c r="F22" s="30"/>
      <c r="G22" s="31"/>
      <c r="H22" s="32"/>
      <c r="I22" s="36"/>
      <c r="J22" s="34"/>
      <c r="K22" s="29"/>
      <c r="L22" s="33"/>
      <c r="M22" s="37"/>
      <c r="N22" s="29"/>
      <c r="O22" s="35"/>
      <c r="P22" s="34"/>
      <c r="Q22" s="29"/>
      <c r="R22" s="33"/>
      <c r="S22" s="34"/>
      <c r="T22" s="29"/>
      <c r="U22" s="33"/>
      <c r="V22" s="3" t="n">
        <f aca="false">H22*I22+K22*L22+N22*O22+Q22*R22+T22*U22</f>
        <v>0</v>
      </c>
      <c r="W22" s="3" t="n">
        <f aca="false">V22-X22</f>
        <v>0</v>
      </c>
      <c r="X22" s="3" t="n">
        <f aca="false">IF(V22&gt;5000,5000,V22)</f>
        <v>0</v>
      </c>
    </row>
    <row r="23" customFormat="false" ht="15.75" hidden="false" customHeight="true" outlineLevel="0" collapsed="false">
      <c r="A23" s="1" t="str">
        <f aca="false">IF(C23="","",HLOOKUP(C23,町,2,0)*1000+D23)</f>
        <v/>
      </c>
      <c r="B23" s="20" t="n">
        <v>11</v>
      </c>
      <c r="C23" s="28"/>
      <c r="D23" s="28"/>
      <c r="E23" s="29"/>
      <c r="F23" s="30"/>
      <c r="G23" s="31"/>
      <c r="H23" s="32"/>
      <c r="I23" s="36"/>
      <c r="J23" s="34"/>
      <c r="K23" s="29"/>
      <c r="L23" s="33"/>
      <c r="M23" s="37"/>
      <c r="N23" s="29"/>
      <c r="O23" s="35"/>
      <c r="P23" s="34"/>
      <c r="Q23" s="29"/>
      <c r="R23" s="33"/>
      <c r="S23" s="34"/>
      <c r="T23" s="29"/>
      <c r="U23" s="33"/>
      <c r="V23" s="3" t="n">
        <f aca="false">H23*I23+K23*L23+N23*O23+Q23*R23+T23*U23</f>
        <v>0</v>
      </c>
      <c r="W23" s="3" t="n">
        <f aca="false">V23-X23</f>
        <v>0</v>
      </c>
      <c r="X23" s="3" t="n">
        <f aca="false">IF(V23&gt;5000,5000,V23)</f>
        <v>0</v>
      </c>
    </row>
    <row r="24" customFormat="false" ht="15.75" hidden="false" customHeight="true" outlineLevel="0" collapsed="false">
      <c r="A24" s="1" t="str">
        <f aca="false">IF(C24="","",HLOOKUP(C24,町,2,0)*1000+D24)</f>
        <v/>
      </c>
      <c r="B24" s="20" t="n">
        <v>12</v>
      </c>
      <c r="C24" s="28"/>
      <c r="D24" s="28"/>
      <c r="E24" s="29"/>
      <c r="F24" s="30"/>
      <c r="G24" s="31"/>
      <c r="H24" s="32"/>
      <c r="I24" s="36"/>
      <c r="J24" s="34"/>
      <c r="K24" s="29"/>
      <c r="L24" s="33"/>
      <c r="M24" s="37"/>
      <c r="N24" s="29"/>
      <c r="O24" s="35"/>
      <c r="P24" s="34"/>
      <c r="Q24" s="29"/>
      <c r="R24" s="33"/>
      <c r="S24" s="34"/>
      <c r="T24" s="29"/>
      <c r="U24" s="33"/>
      <c r="V24" s="3" t="n">
        <f aca="false">H24*I24+K24*L24+N24*O24+Q24*R24+T24*U24</f>
        <v>0</v>
      </c>
      <c r="W24" s="3" t="n">
        <f aca="false">V24-X24</f>
        <v>0</v>
      </c>
      <c r="X24" s="3" t="n">
        <f aca="false">IF(V24&gt;5000,5000,V24)</f>
        <v>0</v>
      </c>
    </row>
    <row r="25" customFormat="false" ht="15.75" hidden="false" customHeight="true" outlineLevel="0" collapsed="false">
      <c r="A25" s="1" t="str">
        <f aca="false">IF(C25="","",HLOOKUP(C25,町,2,0)*1000+D25)</f>
        <v/>
      </c>
      <c r="B25" s="20" t="n">
        <v>13</v>
      </c>
      <c r="C25" s="28"/>
      <c r="D25" s="28"/>
      <c r="E25" s="29"/>
      <c r="F25" s="30"/>
      <c r="G25" s="31"/>
      <c r="H25" s="32"/>
      <c r="I25" s="36"/>
      <c r="J25" s="34"/>
      <c r="K25" s="29"/>
      <c r="L25" s="33"/>
      <c r="M25" s="37"/>
      <c r="N25" s="29"/>
      <c r="O25" s="35"/>
      <c r="P25" s="34"/>
      <c r="Q25" s="29"/>
      <c r="R25" s="33"/>
      <c r="S25" s="34"/>
      <c r="T25" s="29"/>
      <c r="U25" s="33"/>
      <c r="V25" s="3" t="n">
        <f aca="false">H25*I25+K25*L25+N25*O25+Q25*R25+T25*U25</f>
        <v>0</v>
      </c>
      <c r="W25" s="3" t="n">
        <f aca="false">V25-X25</f>
        <v>0</v>
      </c>
      <c r="X25" s="3" t="n">
        <f aca="false">IF(V25&gt;5000,5000,V25)</f>
        <v>0</v>
      </c>
    </row>
    <row r="26" customFormat="false" ht="15.75" hidden="false" customHeight="true" outlineLevel="0" collapsed="false">
      <c r="A26" s="1" t="str">
        <f aca="false">IF(C26="","",HLOOKUP(C26,町,2,0)*1000+D26)</f>
        <v/>
      </c>
      <c r="B26" s="20" t="n">
        <v>14</v>
      </c>
      <c r="C26" s="28"/>
      <c r="D26" s="28"/>
      <c r="E26" s="29"/>
      <c r="F26" s="30"/>
      <c r="G26" s="31"/>
      <c r="H26" s="32"/>
      <c r="I26" s="36"/>
      <c r="J26" s="34"/>
      <c r="K26" s="29"/>
      <c r="L26" s="33"/>
      <c r="M26" s="37"/>
      <c r="N26" s="29"/>
      <c r="O26" s="35"/>
      <c r="P26" s="34"/>
      <c r="Q26" s="29"/>
      <c r="R26" s="33"/>
      <c r="S26" s="34"/>
      <c r="T26" s="29"/>
      <c r="U26" s="33"/>
      <c r="V26" s="3" t="n">
        <f aca="false">H26*I26+K26*L26+N26*O26+Q26*R26+T26*U26</f>
        <v>0</v>
      </c>
      <c r="W26" s="3" t="n">
        <f aca="false">V26-X26</f>
        <v>0</v>
      </c>
      <c r="X26" s="3" t="n">
        <f aca="false">IF(V26&gt;5000,5000,V26)</f>
        <v>0</v>
      </c>
    </row>
    <row r="27" customFormat="false" ht="15.75" hidden="false" customHeight="true" outlineLevel="0" collapsed="false">
      <c r="A27" s="1" t="str">
        <f aca="false">IF(C27="","",HLOOKUP(C27,町,2,0)*1000+D27)</f>
        <v/>
      </c>
      <c r="B27" s="20" t="n">
        <v>15</v>
      </c>
      <c r="C27" s="28"/>
      <c r="D27" s="28"/>
      <c r="E27" s="29"/>
      <c r="F27" s="30"/>
      <c r="G27" s="31"/>
      <c r="H27" s="32"/>
      <c r="I27" s="36"/>
      <c r="J27" s="34"/>
      <c r="K27" s="29"/>
      <c r="L27" s="33"/>
      <c r="M27" s="37"/>
      <c r="N27" s="29"/>
      <c r="O27" s="35"/>
      <c r="P27" s="34"/>
      <c r="Q27" s="29"/>
      <c r="R27" s="33"/>
      <c r="S27" s="34"/>
      <c r="T27" s="29"/>
      <c r="U27" s="33"/>
      <c r="V27" s="3" t="n">
        <f aca="false">H27*I27+K27*L27+N27*O27+Q27*R27+T27*U27</f>
        <v>0</v>
      </c>
      <c r="W27" s="3" t="n">
        <f aca="false">V27-X27</f>
        <v>0</v>
      </c>
      <c r="X27" s="3" t="n">
        <f aca="false">IF(V27&gt;5000,5000,V27)</f>
        <v>0</v>
      </c>
    </row>
    <row r="28" customFormat="false" ht="15.75" hidden="false" customHeight="true" outlineLevel="0" collapsed="false">
      <c r="A28" s="1" t="str">
        <f aca="false">IF(C28="","",HLOOKUP(C28,町,2,0)*1000+D28)</f>
        <v/>
      </c>
      <c r="B28" s="20" t="n">
        <v>16</v>
      </c>
      <c r="C28" s="28"/>
      <c r="D28" s="28"/>
      <c r="E28" s="29"/>
      <c r="F28" s="30"/>
      <c r="G28" s="31"/>
      <c r="H28" s="32"/>
      <c r="I28" s="36"/>
      <c r="J28" s="34"/>
      <c r="K28" s="29"/>
      <c r="L28" s="33"/>
      <c r="M28" s="37"/>
      <c r="N28" s="29"/>
      <c r="O28" s="35"/>
      <c r="P28" s="34"/>
      <c r="Q28" s="29"/>
      <c r="R28" s="33"/>
      <c r="S28" s="34"/>
      <c r="T28" s="29"/>
      <c r="U28" s="33"/>
      <c r="V28" s="3" t="n">
        <f aca="false">H28*I28+K28*L28+N28*O28+Q28*R28+T28*U28</f>
        <v>0</v>
      </c>
      <c r="W28" s="3" t="n">
        <f aca="false">V28-X28</f>
        <v>0</v>
      </c>
      <c r="X28" s="3" t="n">
        <f aca="false">IF(V28&gt;5000,5000,V28)</f>
        <v>0</v>
      </c>
    </row>
    <row r="29" customFormat="false" ht="15.75" hidden="false" customHeight="true" outlineLevel="0" collapsed="false">
      <c r="A29" s="1" t="str">
        <f aca="false">IF(C29="","",HLOOKUP(C29,町,2,0)*1000+D29)</f>
        <v/>
      </c>
      <c r="B29" s="20" t="n">
        <v>17</v>
      </c>
      <c r="C29" s="28"/>
      <c r="D29" s="28"/>
      <c r="E29" s="29"/>
      <c r="F29" s="30"/>
      <c r="G29" s="31"/>
      <c r="H29" s="32"/>
      <c r="I29" s="36"/>
      <c r="J29" s="34"/>
      <c r="K29" s="29"/>
      <c r="L29" s="33"/>
      <c r="M29" s="37"/>
      <c r="N29" s="29"/>
      <c r="O29" s="35"/>
      <c r="P29" s="34"/>
      <c r="Q29" s="29"/>
      <c r="R29" s="33"/>
      <c r="S29" s="34"/>
      <c r="T29" s="29"/>
      <c r="U29" s="33"/>
      <c r="V29" s="3" t="n">
        <f aca="false">H29*I29+K29*L29+N29*O29+Q29*R29+T29*U29</f>
        <v>0</v>
      </c>
      <c r="W29" s="3" t="n">
        <f aca="false">V29-X29</f>
        <v>0</v>
      </c>
      <c r="X29" s="3" t="n">
        <f aca="false">IF(V29&gt;5000,5000,V29)</f>
        <v>0</v>
      </c>
    </row>
    <row r="30" customFormat="false" ht="15.75" hidden="false" customHeight="true" outlineLevel="0" collapsed="false">
      <c r="A30" s="1" t="str">
        <f aca="false">IF(C30="","",HLOOKUP(C30,町,2,0)*1000+D30)</f>
        <v/>
      </c>
      <c r="B30" s="20" t="n">
        <v>18</v>
      </c>
      <c r="C30" s="28"/>
      <c r="D30" s="28"/>
      <c r="E30" s="29"/>
      <c r="F30" s="30"/>
      <c r="G30" s="31"/>
      <c r="H30" s="32"/>
      <c r="I30" s="36"/>
      <c r="J30" s="34"/>
      <c r="K30" s="29"/>
      <c r="L30" s="33"/>
      <c r="M30" s="37"/>
      <c r="N30" s="29"/>
      <c r="O30" s="35"/>
      <c r="P30" s="34"/>
      <c r="Q30" s="29"/>
      <c r="R30" s="33"/>
      <c r="S30" s="34"/>
      <c r="T30" s="29"/>
      <c r="U30" s="33"/>
      <c r="V30" s="3" t="n">
        <f aca="false">H30*I30+K30*L30+N30*O30+Q30*R30+T30*U30</f>
        <v>0</v>
      </c>
      <c r="W30" s="3" t="n">
        <f aca="false">V30-X30</f>
        <v>0</v>
      </c>
      <c r="X30" s="3" t="n">
        <f aca="false">IF(V30&gt;5000,5000,V30)</f>
        <v>0</v>
      </c>
    </row>
    <row r="31" customFormat="false" ht="15.75" hidden="false" customHeight="true" outlineLevel="0" collapsed="false">
      <c r="A31" s="1" t="str">
        <f aca="false">IF(C31="","",HLOOKUP(C31,町,2,0)*1000+D31)</f>
        <v/>
      </c>
      <c r="B31" s="20" t="n">
        <v>19</v>
      </c>
      <c r="C31" s="28"/>
      <c r="D31" s="28"/>
      <c r="E31" s="29"/>
      <c r="F31" s="30"/>
      <c r="G31" s="31"/>
      <c r="H31" s="32"/>
      <c r="I31" s="36"/>
      <c r="J31" s="34"/>
      <c r="K31" s="29"/>
      <c r="L31" s="33"/>
      <c r="M31" s="37"/>
      <c r="N31" s="29"/>
      <c r="O31" s="35"/>
      <c r="P31" s="34"/>
      <c r="Q31" s="29"/>
      <c r="R31" s="33"/>
      <c r="S31" s="34"/>
      <c r="T31" s="29"/>
      <c r="U31" s="33"/>
      <c r="V31" s="3" t="n">
        <f aca="false">H31*I31+K31*L31+N31*O31+Q31*R31+T31*U31</f>
        <v>0</v>
      </c>
      <c r="W31" s="3" t="n">
        <f aca="false">V31-X31</f>
        <v>0</v>
      </c>
      <c r="X31" s="3" t="n">
        <f aca="false">IF(V31&gt;5000,5000,V31)</f>
        <v>0</v>
      </c>
    </row>
    <row r="32" customFormat="false" ht="15.75" hidden="false" customHeight="true" outlineLevel="0" collapsed="false">
      <c r="A32" s="1" t="str">
        <f aca="false">IF(C32="","",HLOOKUP(C32,町,2,0)*1000+D32)</f>
        <v/>
      </c>
      <c r="B32" s="20" t="n">
        <v>20</v>
      </c>
      <c r="C32" s="28"/>
      <c r="D32" s="28"/>
      <c r="E32" s="29"/>
      <c r="F32" s="30"/>
      <c r="G32" s="31"/>
      <c r="H32" s="32"/>
      <c r="I32" s="36"/>
      <c r="J32" s="34"/>
      <c r="K32" s="29"/>
      <c r="L32" s="33"/>
      <c r="M32" s="37"/>
      <c r="N32" s="29"/>
      <c r="O32" s="35"/>
      <c r="P32" s="34"/>
      <c r="Q32" s="29"/>
      <c r="R32" s="33"/>
      <c r="S32" s="34"/>
      <c r="T32" s="29"/>
      <c r="U32" s="33"/>
      <c r="V32" s="3" t="n">
        <f aca="false">H32*I32+K32*L32+N32*O32+Q32*R32+T32*U32</f>
        <v>0</v>
      </c>
      <c r="W32" s="3" t="n">
        <f aca="false">V32-X32</f>
        <v>0</v>
      </c>
      <c r="X32" s="3" t="n">
        <f aca="false">IF(V32&gt;5000,5000,V32)</f>
        <v>0</v>
      </c>
    </row>
    <row r="33" customFormat="false" ht="15.75" hidden="false" customHeight="true" outlineLevel="0" collapsed="false">
      <c r="A33" s="1" t="str">
        <f aca="false">IF(C33="","",HLOOKUP(C33,町,2,0)*1000+D33)</f>
        <v/>
      </c>
      <c r="B33" s="20" t="n">
        <v>21</v>
      </c>
      <c r="C33" s="28"/>
      <c r="D33" s="28"/>
      <c r="E33" s="29"/>
      <c r="F33" s="30"/>
      <c r="G33" s="31"/>
      <c r="H33" s="32"/>
      <c r="I33" s="36"/>
      <c r="J33" s="34"/>
      <c r="K33" s="29"/>
      <c r="L33" s="33"/>
      <c r="M33" s="37"/>
      <c r="N33" s="29"/>
      <c r="O33" s="35"/>
      <c r="P33" s="34"/>
      <c r="Q33" s="29"/>
      <c r="R33" s="33"/>
      <c r="S33" s="34"/>
      <c r="T33" s="29"/>
      <c r="U33" s="33"/>
      <c r="V33" s="3" t="n">
        <f aca="false">H33*I33+K33*L33+N33*O33+Q33*R33+T33*U33</f>
        <v>0</v>
      </c>
      <c r="W33" s="3" t="n">
        <f aca="false">V33-X33</f>
        <v>0</v>
      </c>
      <c r="X33" s="3" t="n">
        <f aca="false">IF(V33&gt;5000,5000,V33)</f>
        <v>0</v>
      </c>
    </row>
    <row r="34" customFormat="false" ht="15.75" hidden="false" customHeight="true" outlineLevel="0" collapsed="false">
      <c r="A34" s="1" t="str">
        <f aca="false">IF(C34="","",HLOOKUP(C34,町,2,0)*1000+D34)</f>
        <v/>
      </c>
      <c r="B34" s="20" t="n">
        <v>22</v>
      </c>
      <c r="C34" s="28"/>
      <c r="D34" s="28"/>
      <c r="E34" s="29"/>
      <c r="F34" s="30"/>
      <c r="G34" s="31"/>
      <c r="H34" s="32"/>
      <c r="I34" s="36"/>
      <c r="J34" s="34"/>
      <c r="K34" s="29"/>
      <c r="L34" s="33"/>
      <c r="M34" s="37"/>
      <c r="N34" s="29"/>
      <c r="O34" s="35"/>
      <c r="P34" s="34"/>
      <c r="Q34" s="29"/>
      <c r="R34" s="33"/>
      <c r="S34" s="34"/>
      <c r="T34" s="29"/>
      <c r="U34" s="33"/>
      <c r="V34" s="3" t="n">
        <f aca="false">H34*I34+K34*L34+N34*O34+Q34*R34+T34*U34</f>
        <v>0</v>
      </c>
      <c r="W34" s="3" t="n">
        <f aca="false">V34-X34</f>
        <v>0</v>
      </c>
      <c r="X34" s="3" t="n">
        <f aca="false">IF(V34&gt;5000,5000,V34)</f>
        <v>0</v>
      </c>
    </row>
    <row r="35" customFormat="false" ht="15.75" hidden="false" customHeight="true" outlineLevel="0" collapsed="false">
      <c r="A35" s="1" t="str">
        <f aca="false">IF(C35="","",HLOOKUP(C35,町,2,0)*1000+D35)</f>
        <v/>
      </c>
      <c r="B35" s="20" t="n">
        <v>23</v>
      </c>
      <c r="C35" s="28"/>
      <c r="D35" s="28"/>
      <c r="E35" s="29"/>
      <c r="F35" s="30"/>
      <c r="G35" s="31"/>
      <c r="H35" s="32"/>
      <c r="I35" s="36"/>
      <c r="J35" s="34"/>
      <c r="K35" s="29"/>
      <c r="L35" s="33"/>
      <c r="M35" s="37"/>
      <c r="N35" s="29"/>
      <c r="O35" s="35"/>
      <c r="P35" s="34"/>
      <c r="Q35" s="29"/>
      <c r="R35" s="33"/>
      <c r="S35" s="34"/>
      <c r="T35" s="29"/>
      <c r="U35" s="33"/>
      <c r="V35" s="3" t="n">
        <f aca="false">H35*I35+K35*L35+N35*O35+Q35*R35+T35*U35</f>
        <v>0</v>
      </c>
      <c r="W35" s="3" t="n">
        <f aca="false">V35-X35</f>
        <v>0</v>
      </c>
      <c r="X35" s="3" t="n">
        <f aca="false">IF(V35&gt;5000,5000,V35)</f>
        <v>0</v>
      </c>
    </row>
    <row r="36" customFormat="false" ht="15.75" hidden="false" customHeight="true" outlineLevel="0" collapsed="false">
      <c r="A36" s="1" t="str">
        <f aca="false">IF(C36="","",HLOOKUP(C36,町,2,0)*1000+D36)</f>
        <v/>
      </c>
      <c r="B36" s="20" t="n">
        <v>24</v>
      </c>
      <c r="C36" s="28"/>
      <c r="D36" s="28"/>
      <c r="E36" s="29"/>
      <c r="F36" s="30"/>
      <c r="G36" s="31"/>
      <c r="H36" s="32"/>
      <c r="I36" s="36"/>
      <c r="J36" s="34"/>
      <c r="K36" s="29"/>
      <c r="L36" s="33"/>
      <c r="M36" s="37"/>
      <c r="N36" s="29"/>
      <c r="O36" s="35"/>
      <c r="P36" s="34"/>
      <c r="Q36" s="29"/>
      <c r="R36" s="33"/>
      <c r="S36" s="34"/>
      <c r="T36" s="29"/>
      <c r="U36" s="33"/>
      <c r="V36" s="3" t="n">
        <f aca="false">H36*I36+K36*L36+N36*O36+Q36*R36+T36*U36</f>
        <v>0</v>
      </c>
      <c r="W36" s="3" t="n">
        <f aca="false">V36-X36</f>
        <v>0</v>
      </c>
      <c r="X36" s="3" t="n">
        <f aca="false">IF(V36&gt;5000,5000,V36)</f>
        <v>0</v>
      </c>
    </row>
    <row r="37" customFormat="false" ht="15.75" hidden="false" customHeight="true" outlineLevel="0" collapsed="false">
      <c r="A37" s="1" t="str">
        <f aca="false">IF(C37="","",HLOOKUP(C37,町,2,0)*1000+D37)</f>
        <v/>
      </c>
      <c r="B37" s="20" t="n">
        <v>25</v>
      </c>
      <c r="C37" s="28"/>
      <c r="D37" s="28"/>
      <c r="E37" s="29"/>
      <c r="F37" s="30"/>
      <c r="G37" s="31"/>
      <c r="H37" s="32"/>
      <c r="I37" s="36"/>
      <c r="J37" s="34"/>
      <c r="K37" s="29"/>
      <c r="L37" s="33"/>
      <c r="M37" s="37"/>
      <c r="N37" s="29"/>
      <c r="O37" s="35"/>
      <c r="P37" s="34"/>
      <c r="Q37" s="29"/>
      <c r="R37" s="33"/>
      <c r="S37" s="34"/>
      <c r="T37" s="29"/>
      <c r="U37" s="33"/>
      <c r="V37" s="3" t="n">
        <f aca="false">H37*I37+K37*L37+N37*O37+Q37*R37+T37*U37</f>
        <v>0</v>
      </c>
      <c r="W37" s="3" t="n">
        <f aca="false">V37-X37</f>
        <v>0</v>
      </c>
      <c r="X37" s="3" t="n">
        <f aca="false">IF(V37&gt;5000,5000,V37)</f>
        <v>0</v>
      </c>
    </row>
    <row r="38" customFormat="false" ht="15.75" hidden="false" customHeight="true" outlineLevel="0" collapsed="false">
      <c r="A38" s="1" t="str">
        <f aca="false">IF(C38="","",HLOOKUP(C38,町,2,0)*1000+D38)</f>
        <v/>
      </c>
      <c r="B38" s="20" t="n">
        <v>26</v>
      </c>
      <c r="C38" s="28"/>
      <c r="D38" s="28"/>
      <c r="E38" s="29"/>
      <c r="F38" s="30"/>
      <c r="G38" s="31"/>
      <c r="H38" s="32"/>
      <c r="I38" s="36"/>
      <c r="J38" s="34"/>
      <c r="K38" s="29"/>
      <c r="L38" s="33"/>
      <c r="M38" s="37"/>
      <c r="N38" s="29"/>
      <c r="O38" s="35"/>
      <c r="P38" s="34"/>
      <c r="Q38" s="29"/>
      <c r="R38" s="33"/>
      <c r="S38" s="34"/>
      <c r="T38" s="29"/>
      <c r="U38" s="33"/>
      <c r="V38" s="3" t="n">
        <f aca="false">H38*I38+K38*L38+N38*O38+Q38*R38+T38*U38</f>
        <v>0</v>
      </c>
      <c r="W38" s="3" t="n">
        <f aca="false">V38-X38</f>
        <v>0</v>
      </c>
      <c r="X38" s="3" t="n">
        <f aca="false">IF(V38&gt;5000,5000,V38)</f>
        <v>0</v>
      </c>
    </row>
    <row r="39" customFormat="false" ht="15.75" hidden="false" customHeight="true" outlineLevel="0" collapsed="false">
      <c r="A39" s="1" t="str">
        <f aca="false">IF(C39="","",HLOOKUP(C39,町,2,0)*1000+D39)</f>
        <v/>
      </c>
      <c r="B39" s="20" t="n">
        <v>27</v>
      </c>
      <c r="C39" s="28"/>
      <c r="D39" s="28"/>
      <c r="E39" s="29"/>
      <c r="F39" s="30"/>
      <c r="G39" s="31"/>
      <c r="H39" s="32"/>
      <c r="I39" s="36"/>
      <c r="J39" s="34"/>
      <c r="K39" s="29"/>
      <c r="L39" s="33"/>
      <c r="M39" s="37"/>
      <c r="N39" s="29"/>
      <c r="O39" s="35"/>
      <c r="P39" s="34"/>
      <c r="Q39" s="29"/>
      <c r="R39" s="33"/>
      <c r="S39" s="34"/>
      <c r="T39" s="29"/>
      <c r="U39" s="33"/>
      <c r="V39" s="3" t="n">
        <f aca="false">H39*I39+K39*L39+N39*O39+Q39*R39+T39*U39</f>
        <v>0</v>
      </c>
      <c r="W39" s="3" t="n">
        <f aca="false">V39-X39</f>
        <v>0</v>
      </c>
      <c r="X39" s="3" t="n">
        <f aca="false">IF(V39&gt;5000,5000,V39)</f>
        <v>0</v>
      </c>
    </row>
    <row r="40" customFormat="false" ht="15.75" hidden="false" customHeight="true" outlineLevel="0" collapsed="false">
      <c r="A40" s="1" t="str">
        <f aca="false">IF(C40="","",HLOOKUP(C40,町,2,0)*1000+D40)</f>
        <v/>
      </c>
      <c r="B40" s="20" t="n">
        <v>28</v>
      </c>
      <c r="C40" s="28"/>
      <c r="D40" s="28"/>
      <c r="E40" s="29"/>
      <c r="F40" s="30"/>
      <c r="G40" s="31"/>
      <c r="H40" s="32"/>
      <c r="I40" s="36"/>
      <c r="J40" s="34"/>
      <c r="K40" s="29"/>
      <c r="L40" s="33"/>
      <c r="M40" s="37"/>
      <c r="N40" s="29"/>
      <c r="O40" s="35"/>
      <c r="P40" s="34"/>
      <c r="Q40" s="29"/>
      <c r="R40" s="33"/>
      <c r="S40" s="34"/>
      <c r="T40" s="29"/>
      <c r="U40" s="33"/>
      <c r="V40" s="3" t="n">
        <f aca="false">H40*I40+K40*L40+N40*O40+Q40*R40+T40*U40</f>
        <v>0</v>
      </c>
      <c r="W40" s="3" t="n">
        <f aca="false">V40-X40</f>
        <v>0</v>
      </c>
      <c r="X40" s="3" t="n">
        <f aca="false">IF(V40&gt;5000,5000,V40)</f>
        <v>0</v>
      </c>
    </row>
    <row r="41" customFormat="false" ht="15.75" hidden="false" customHeight="true" outlineLevel="0" collapsed="false">
      <c r="A41" s="1" t="str">
        <f aca="false">IF(C41="","",HLOOKUP(C41,町,2,0)*1000+D41)</f>
        <v/>
      </c>
      <c r="B41" s="20" t="n">
        <v>29</v>
      </c>
      <c r="C41" s="28"/>
      <c r="D41" s="28"/>
      <c r="E41" s="29"/>
      <c r="F41" s="30"/>
      <c r="G41" s="31"/>
      <c r="H41" s="32"/>
      <c r="I41" s="36"/>
      <c r="J41" s="34"/>
      <c r="K41" s="29"/>
      <c r="L41" s="33"/>
      <c r="M41" s="37"/>
      <c r="N41" s="29"/>
      <c r="O41" s="35"/>
      <c r="P41" s="34"/>
      <c r="Q41" s="29"/>
      <c r="R41" s="33"/>
      <c r="S41" s="34"/>
      <c r="T41" s="29"/>
      <c r="U41" s="33"/>
      <c r="V41" s="3" t="n">
        <f aca="false">H41*I41+K41*L41+N41*O41+Q41*R41+T41*U41</f>
        <v>0</v>
      </c>
      <c r="W41" s="3" t="n">
        <f aca="false">V41-X41</f>
        <v>0</v>
      </c>
      <c r="X41" s="3" t="n">
        <f aca="false">IF(V41&gt;5000,5000,V41)</f>
        <v>0</v>
      </c>
    </row>
    <row r="42" customFormat="false" ht="15.75" hidden="false" customHeight="true" outlineLevel="0" collapsed="false">
      <c r="A42" s="1" t="str">
        <f aca="false">IF(C42="","",HLOOKUP(C42,町,2,0)*1000+D42)</f>
        <v/>
      </c>
      <c r="B42" s="20" t="n">
        <v>30</v>
      </c>
      <c r="C42" s="28"/>
      <c r="D42" s="28"/>
      <c r="E42" s="29"/>
      <c r="F42" s="30"/>
      <c r="G42" s="31"/>
      <c r="H42" s="32"/>
      <c r="I42" s="36"/>
      <c r="J42" s="34"/>
      <c r="K42" s="29"/>
      <c r="L42" s="33"/>
      <c r="M42" s="37"/>
      <c r="N42" s="29"/>
      <c r="O42" s="35"/>
      <c r="P42" s="34"/>
      <c r="Q42" s="29"/>
      <c r="R42" s="33"/>
      <c r="S42" s="34"/>
      <c r="T42" s="29"/>
      <c r="U42" s="33"/>
      <c r="V42" s="3" t="n">
        <f aca="false">H42*I42+K42*L42+N42*O42+Q42*R42+T42*U42</f>
        <v>0</v>
      </c>
      <c r="W42" s="3" t="n">
        <f aca="false">V42-X42</f>
        <v>0</v>
      </c>
      <c r="X42" s="3" t="n">
        <f aca="false">IF(V42&gt;5000,5000,V42)</f>
        <v>0</v>
      </c>
    </row>
    <row r="43" customFormat="false" ht="15.75" hidden="false" customHeight="true" outlineLevel="0" collapsed="false">
      <c r="A43" s="1" t="str">
        <f aca="false">IF(C43="","",HLOOKUP(C43,町,2,0)*1000+D43)</f>
        <v/>
      </c>
      <c r="B43" s="20" t="n">
        <v>31</v>
      </c>
      <c r="C43" s="28"/>
      <c r="D43" s="28"/>
      <c r="E43" s="29"/>
      <c r="F43" s="30"/>
      <c r="G43" s="31"/>
      <c r="H43" s="32"/>
      <c r="I43" s="36"/>
      <c r="J43" s="34"/>
      <c r="K43" s="29"/>
      <c r="L43" s="33"/>
      <c r="M43" s="37"/>
      <c r="N43" s="29"/>
      <c r="O43" s="35"/>
      <c r="P43" s="34"/>
      <c r="Q43" s="29"/>
      <c r="R43" s="33"/>
      <c r="S43" s="34"/>
      <c r="T43" s="29"/>
      <c r="U43" s="33"/>
      <c r="V43" s="3" t="n">
        <f aca="false">H43*I43+K43*L43+N43*O43+Q43*R43+T43*U43</f>
        <v>0</v>
      </c>
      <c r="W43" s="3" t="n">
        <f aca="false">V43-X43</f>
        <v>0</v>
      </c>
      <c r="X43" s="3" t="n">
        <f aca="false">IF(V43&gt;5000,5000,V43)</f>
        <v>0</v>
      </c>
    </row>
    <row r="44" customFormat="false" ht="15.75" hidden="false" customHeight="true" outlineLevel="0" collapsed="false">
      <c r="A44" s="1" t="str">
        <f aca="false">IF(C44="","",HLOOKUP(C44,町,2,0)*1000+D44)</f>
        <v/>
      </c>
      <c r="B44" s="20" t="n">
        <v>32</v>
      </c>
      <c r="C44" s="28"/>
      <c r="D44" s="28"/>
      <c r="E44" s="29"/>
      <c r="F44" s="30"/>
      <c r="G44" s="31"/>
      <c r="H44" s="32"/>
      <c r="I44" s="36"/>
      <c r="J44" s="34"/>
      <c r="K44" s="29"/>
      <c r="L44" s="33"/>
      <c r="M44" s="37"/>
      <c r="N44" s="29"/>
      <c r="O44" s="35"/>
      <c r="P44" s="34"/>
      <c r="Q44" s="29"/>
      <c r="R44" s="33"/>
      <c r="S44" s="34"/>
      <c r="T44" s="29"/>
      <c r="U44" s="33"/>
      <c r="V44" s="3" t="n">
        <f aca="false">H44*I44+K44*L44+N44*O44+Q44*R44+T44*U44</f>
        <v>0</v>
      </c>
      <c r="W44" s="3" t="n">
        <f aca="false">V44-X44</f>
        <v>0</v>
      </c>
      <c r="X44" s="3" t="n">
        <f aca="false">IF(V44&gt;5000,5000,V44)</f>
        <v>0</v>
      </c>
    </row>
    <row r="45" customFormat="false" ht="15.75" hidden="false" customHeight="true" outlineLevel="0" collapsed="false">
      <c r="A45" s="1" t="str">
        <f aca="false">IF(C45="","",HLOOKUP(C45,町,2,0)*1000+D45)</f>
        <v/>
      </c>
      <c r="B45" s="20" t="n">
        <v>33</v>
      </c>
      <c r="C45" s="28"/>
      <c r="D45" s="28"/>
      <c r="E45" s="29"/>
      <c r="F45" s="30"/>
      <c r="G45" s="31"/>
      <c r="H45" s="32"/>
      <c r="I45" s="36"/>
      <c r="J45" s="34"/>
      <c r="K45" s="29"/>
      <c r="L45" s="33"/>
      <c r="M45" s="37"/>
      <c r="N45" s="29"/>
      <c r="O45" s="35"/>
      <c r="P45" s="34"/>
      <c r="Q45" s="29"/>
      <c r="R45" s="33"/>
      <c r="S45" s="34"/>
      <c r="T45" s="29"/>
      <c r="U45" s="33"/>
      <c r="V45" s="3" t="n">
        <f aca="false">H45*I45+K45*L45+N45*O45+Q45*R45+T45*U45</f>
        <v>0</v>
      </c>
      <c r="W45" s="3" t="n">
        <f aca="false">V45-X45</f>
        <v>0</v>
      </c>
      <c r="X45" s="3" t="n">
        <f aca="false">IF(V45&gt;5000,5000,V45)</f>
        <v>0</v>
      </c>
    </row>
    <row r="46" customFormat="false" ht="15.75" hidden="false" customHeight="true" outlineLevel="0" collapsed="false">
      <c r="A46" s="1" t="str">
        <f aca="false">IF(C46="","",HLOOKUP(C46,町,2,0)*1000+D46)</f>
        <v/>
      </c>
      <c r="B46" s="20" t="n">
        <v>34</v>
      </c>
      <c r="C46" s="28"/>
      <c r="D46" s="28"/>
      <c r="E46" s="29"/>
      <c r="F46" s="30"/>
      <c r="G46" s="31"/>
      <c r="H46" s="32"/>
      <c r="I46" s="36"/>
      <c r="J46" s="34"/>
      <c r="K46" s="29"/>
      <c r="L46" s="33"/>
      <c r="M46" s="37"/>
      <c r="N46" s="29"/>
      <c r="O46" s="35"/>
      <c r="P46" s="34"/>
      <c r="Q46" s="29"/>
      <c r="R46" s="33"/>
      <c r="S46" s="34"/>
      <c r="T46" s="29"/>
      <c r="U46" s="33"/>
      <c r="V46" s="3" t="n">
        <f aca="false">H46*I46+K46*L46+N46*O46+Q46*R46+T46*U46</f>
        <v>0</v>
      </c>
      <c r="W46" s="3" t="n">
        <f aca="false">V46-X46</f>
        <v>0</v>
      </c>
      <c r="X46" s="3" t="n">
        <f aca="false">IF(V46&gt;5000,5000,V46)</f>
        <v>0</v>
      </c>
    </row>
    <row r="47" customFormat="false" ht="15.75" hidden="false" customHeight="true" outlineLevel="0" collapsed="false">
      <c r="A47" s="1" t="str">
        <f aca="false">IF(C47="","",HLOOKUP(C47,町,2,0)*1000+D47)</f>
        <v/>
      </c>
      <c r="B47" s="20" t="n">
        <v>35</v>
      </c>
      <c r="C47" s="28"/>
      <c r="D47" s="28"/>
      <c r="E47" s="29"/>
      <c r="F47" s="30"/>
      <c r="G47" s="31"/>
      <c r="H47" s="32"/>
      <c r="I47" s="36"/>
      <c r="J47" s="34"/>
      <c r="K47" s="29"/>
      <c r="L47" s="33"/>
      <c r="M47" s="37"/>
      <c r="N47" s="29"/>
      <c r="O47" s="35"/>
      <c r="P47" s="34"/>
      <c r="Q47" s="29"/>
      <c r="R47" s="33"/>
      <c r="S47" s="34"/>
      <c r="T47" s="29"/>
      <c r="U47" s="33"/>
      <c r="V47" s="3" t="n">
        <f aca="false">H47*I47+K47*L47+N47*O47+Q47*R47+T47*U47</f>
        <v>0</v>
      </c>
      <c r="W47" s="3" t="n">
        <f aca="false">V47-X47</f>
        <v>0</v>
      </c>
      <c r="X47" s="3" t="n">
        <f aca="false">IF(V47&gt;5000,5000,V47)</f>
        <v>0</v>
      </c>
    </row>
    <row r="48" customFormat="false" ht="15.75" hidden="false" customHeight="true" outlineLevel="0" collapsed="false">
      <c r="A48" s="1" t="str">
        <f aca="false">IF(C48="","",HLOOKUP(C48,町,2,0)*1000+D48)</f>
        <v/>
      </c>
      <c r="B48" s="20" t="n">
        <v>36</v>
      </c>
      <c r="C48" s="28"/>
      <c r="D48" s="28"/>
      <c r="E48" s="29"/>
      <c r="F48" s="30"/>
      <c r="G48" s="31"/>
      <c r="H48" s="32"/>
      <c r="I48" s="36"/>
      <c r="J48" s="34"/>
      <c r="K48" s="29"/>
      <c r="L48" s="33"/>
      <c r="M48" s="37"/>
      <c r="N48" s="29"/>
      <c r="O48" s="35"/>
      <c r="P48" s="34"/>
      <c r="Q48" s="29"/>
      <c r="R48" s="33"/>
      <c r="S48" s="34"/>
      <c r="T48" s="29"/>
      <c r="U48" s="33"/>
      <c r="V48" s="3" t="n">
        <f aca="false">H48*I48+K48*L48+N48*O48+Q48*R48+T48*U48</f>
        <v>0</v>
      </c>
      <c r="W48" s="3" t="n">
        <f aca="false">V48-X48</f>
        <v>0</v>
      </c>
      <c r="X48" s="3" t="n">
        <f aca="false">IF(V48&gt;5000,5000,V48)</f>
        <v>0</v>
      </c>
    </row>
    <row r="49" customFormat="false" ht="15.75" hidden="false" customHeight="true" outlineLevel="0" collapsed="false">
      <c r="A49" s="1" t="str">
        <f aca="false">IF(C49="","",HLOOKUP(C49,町,2,0)*1000+D49)</f>
        <v/>
      </c>
      <c r="B49" s="20" t="n">
        <v>37</v>
      </c>
      <c r="C49" s="28"/>
      <c r="D49" s="28"/>
      <c r="E49" s="29"/>
      <c r="F49" s="30"/>
      <c r="G49" s="31"/>
      <c r="H49" s="32"/>
      <c r="I49" s="36"/>
      <c r="J49" s="34"/>
      <c r="K49" s="29"/>
      <c r="L49" s="33"/>
      <c r="M49" s="37"/>
      <c r="N49" s="29"/>
      <c r="O49" s="35"/>
      <c r="P49" s="34"/>
      <c r="Q49" s="29"/>
      <c r="R49" s="33"/>
      <c r="S49" s="34"/>
      <c r="T49" s="29"/>
      <c r="U49" s="33"/>
      <c r="V49" s="3" t="n">
        <f aca="false">H49*I49+K49*L49+N49*O49+Q49*R49+T49*U49</f>
        <v>0</v>
      </c>
      <c r="W49" s="3" t="n">
        <f aca="false">V49-X49</f>
        <v>0</v>
      </c>
      <c r="X49" s="3" t="n">
        <f aca="false">IF(V49&gt;5000,5000,V49)</f>
        <v>0</v>
      </c>
    </row>
    <row r="50" customFormat="false" ht="15.75" hidden="false" customHeight="true" outlineLevel="0" collapsed="false">
      <c r="A50" s="1" t="str">
        <f aca="false">IF(C50="","",HLOOKUP(C50,町,2,0)*1000+D50)</f>
        <v/>
      </c>
      <c r="B50" s="20" t="n">
        <v>38</v>
      </c>
      <c r="C50" s="28"/>
      <c r="D50" s="28"/>
      <c r="E50" s="29"/>
      <c r="F50" s="30"/>
      <c r="G50" s="31"/>
      <c r="H50" s="32"/>
      <c r="I50" s="36"/>
      <c r="J50" s="34"/>
      <c r="K50" s="29"/>
      <c r="L50" s="33"/>
      <c r="M50" s="37"/>
      <c r="N50" s="29"/>
      <c r="O50" s="35"/>
      <c r="P50" s="34"/>
      <c r="Q50" s="29"/>
      <c r="R50" s="33"/>
      <c r="S50" s="34"/>
      <c r="T50" s="29"/>
      <c r="U50" s="33"/>
      <c r="V50" s="3" t="n">
        <f aca="false">H50*I50+K50*L50+N50*O50+Q50*R50+T50*U50</f>
        <v>0</v>
      </c>
      <c r="W50" s="3" t="n">
        <f aca="false">V50-X50</f>
        <v>0</v>
      </c>
      <c r="X50" s="3" t="n">
        <f aca="false">IF(V50&gt;5000,5000,V50)</f>
        <v>0</v>
      </c>
    </row>
    <row r="51" customFormat="false" ht="15.75" hidden="false" customHeight="true" outlineLevel="0" collapsed="false">
      <c r="A51" s="1" t="str">
        <f aca="false">IF(C51="","",HLOOKUP(C51,町,2,0)*1000+D51)</f>
        <v/>
      </c>
      <c r="B51" s="20" t="n">
        <v>39</v>
      </c>
      <c r="C51" s="28"/>
      <c r="D51" s="28"/>
      <c r="E51" s="29"/>
      <c r="F51" s="30"/>
      <c r="G51" s="31"/>
      <c r="H51" s="32"/>
      <c r="I51" s="36"/>
      <c r="J51" s="34"/>
      <c r="K51" s="29"/>
      <c r="L51" s="33"/>
      <c r="M51" s="37"/>
      <c r="N51" s="29"/>
      <c r="O51" s="35"/>
      <c r="P51" s="34"/>
      <c r="Q51" s="29"/>
      <c r="R51" s="33"/>
      <c r="S51" s="34"/>
      <c r="T51" s="29"/>
      <c r="U51" s="33"/>
      <c r="V51" s="3" t="n">
        <f aca="false">H51*I51+K51*L51+N51*O51+Q51*R51+T51*U51</f>
        <v>0</v>
      </c>
      <c r="W51" s="3" t="n">
        <f aca="false">V51-X51</f>
        <v>0</v>
      </c>
      <c r="X51" s="3" t="n">
        <f aca="false">IF(V51&gt;5000,5000,V51)</f>
        <v>0</v>
      </c>
    </row>
    <row r="52" customFormat="false" ht="15.75" hidden="false" customHeight="true" outlineLevel="0" collapsed="false">
      <c r="A52" s="1" t="str">
        <f aca="false">IF(C52="","",HLOOKUP(C52,町,2,0)*1000+D52)</f>
        <v/>
      </c>
      <c r="B52" s="20" t="n">
        <v>40</v>
      </c>
      <c r="C52" s="28"/>
      <c r="D52" s="28"/>
      <c r="E52" s="29"/>
      <c r="F52" s="30"/>
      <c r="G52" s="31"/>
      <c r="H52" s="32"/>
      <c r="I52" s="36"/>
      <c r="J52" s="34"/>
      <c r="K52" s="29"/>
      <c r="L52" s="33"/>
      <c r="M52" s="37"/>
      <c r="N52" s="29"/>
      <c r="O52" s="35"/>
      <c r="P52" s="34"/>
      <c r="Q52" s="29"/>
      <c r="R52" s="33"/>
      <c r="S52" s="34"/>
      <c r="T52" s="29"/>
      <c r="U52" s="33"/>
      <c r="V52" s="3" t="n">
        <f aca="false">H52*I52+K52*L52+N52*O52+Q52*R52+T52*U52</f>
        <v>0</v>
      </c>
      <c r="W52" s="3" t="n">
        <f aca="false">V52-X52</f>
        <v>0</v>
      </c>
      <c r="X52" s="3" t="n">
        <f aca="false">IF(V52&gt;5000,5000,V52)</f>
        <v>0</v>
      </c>
    </row>
    <row r="53" customFormat="false" ht="15.75" hidden="false" customHeight="true" outlineLevel="0" collapsed="false">
      <c r="A53" s="1" t="str">
        <f aca="false">IF(C53="","",HLOOKUP(C53,町,2,0)*1000+D53)</f>
        <v/>
      </c>
      <c r="B53" s="20" t="n">
        <v>41</v>
      </c>
      <c r="C53" s="28"/>
      <c r="D53" s="28"/>
      <c r="E53" s="29"/>
      <c r="F53" s="30"/>
      <c r="G53" s="31"/>
      <c r="H53" s="32"/>
      <c r="I53" s="36"/>
      <c r="J53" s="34"/>
      <c r="K53" s="29"/>
      <c r="L53" s="33"/>
      <c r="M53" s="37"/>
      <c r="N53" s="29"/>
      <c r="O53" s="35"/>
      <c r="P53" s="34"/>
      <c r="Q53" s="29"/>
      <c r="R53" s="33"/>
      <c r="S53" s="34"/>
      <c r="T53" s="29"/>
      <c r="U53" s="33"/>
      <c r="V53" s="3" t="n">
        <f aca="false">H53*I53+K53*L53+N53*O53+Q53*R53+T53*U53</f>
        <v>0</v>
      </c>
      <c r="W53" s="3" t="n">
        <f aca="false">V53-X53</f>
        <v>0</v>
      </c>
      <c r="X53" s="3" t="n">
        <f aca="false">IF(V53&gt;5000,5000,V53)</f>
        <v>0</v>
      </c>
    </row>
    <row r="54" customFormat="false" ht="15.75" hidden="false" customHeight="true" outlineLevel="0" collapsed="false">
      <c r="A54" s="1" t="str">
        <f aca="false">IF(C54="","",HLOOKUP(C54,町,2,0)*1000+D54)</f>
        <v/>
      </c>
      <c r="B54" s="20" t="n">
        <v>42</v>
      </c>
      <c r="C54" s="28"/>
      <c r="D54" s="28"/>
      <c r="E54" s="29"/>
      <c r="F54" s="30"/>
      <c r="G54" s="31"/>
      <c r="H54" s="32"/>
      <c r="I54" s="36"/>
      <c r="J54" s="34"/>
      <c r="K54" s="29"/>
      <c r="L54" s="33"/>
      <c r="M54" s="37"/>
      <c r="N54" s="29"/>
      <c r="O54" s="35"/>
      <c r="P54" s="34"/>
      <c r="Q54" s="29"/>
      <c r="R54" s="33"/>
      <c r="S54" s="34"/>
      <c r="T54" s="29"/>
      <c r="U54" s="33"/>
      <c r="V54" s="3" t="n">
        <f aca="false">H54*I54+K54*L54+N54*O54+Q54*R54+T54*U54</f>
        <v>0</v>
      </c>
      <c r="W54" s="3" t="n">
        <f aca="false">V54-X54</f>
        <v>0</v>
      </c>
      <c r="X54" s="3" t="n">
        <f aca="false">IF(V54&gt;5000,5000,V54)</f>
        <v>0</v>
      </c>
    </row>
    <row r="55" customFormat="false" ht="15.75" hidden="false" customHeight="true" outlineLevel="0" collapsed="false">
      <c r="A55" s="1" t="str">
        <f aca="false">IF(C55="","",HLOOKUP(C55,町,2,0)*1000+D55)</f>
        <v/>
      </c>
      <c r="B55" s="20" t="n">
        <v>43</v>
      </c>
      <c r="C55" s="28"/>
      <c r="D55" s="28"/>
      <c r="E55" s="29"/>
      <c r="F55" s="30"/>
      <c r="G55" s="31"/>
      <c r="H55" s="32"/>
      <c r="I55" s="36"/>
      <c r="J55" s="34"/>
      <c r="K55" s="29"/>
      <c r="L55" s="33"/>
      <c r="M55" s="37"/>
      <c r="N55" s="29"/>
      <c r="O55" s="35"/>
      <c r="P55" s="34"/>
      <c r="Q55" s="29"/>
      <c r="R55" s="33"/>
      <c r="S55" s="34"/>
      <c r="T55" s="29"/>
      <c r="U55" s="33"/>
      <c r="V55" s="3" t="n">
        <f aca="false">H55*I55+K55*L55+N55*O55+Q55*R55+T55*U55</f>
        <v>0</v>
      </c>
      <c r="W55" s="3" t="n">
        <f aca="false">V55-X55</f>
        <v>0</v>
      </c>
      <c r="X55" s="3" t="n">
        <f aca="false">IF(V55&gt;5000,5000,V55)</f>
        <v>0</v>
      </c>
    </row>
    <row r="56" customFormat="false" ht="15.75" hidden="false" customHeight="true" outlineLevel="0" collapsed="false">
      <c r="A56" s="1" t="str">
        <f aca="false">IF(C56="","",HLOOKUP(C56,町,2,0)*1000+D56)</f>
        <v/>
      </c>
      <c r="B56" s="20" t="n">
        <v>44</v>
      </c>
      <c r="C56" s="28"/>
      <c r="D56" s="28"/>
      <c r="E56" s="29"/>
      <c r="F56" s="30"/>
      <c r="G56" s="31"/>
      <c r="H56" s="32"/>
      <c r="I56" s="36"/>
      <c r="J56" s="34"/>
      <c r="K56" s="29"/>
      <c r="L56" s="33"/>
      <c r="M56" s="37"/>
      <c r="N56" s="29"/>
      <c r="O56" s="35"/>
      <c r="P56" s="34"/>
      <c r="Q56" s="29"/>
      <c r="R56" s="33"/>
      <c r="S56" s="34"/>
      <c r="T56" s="29"/>
      <c r="U56" s="33"/>
      <c r="V56" s="3" t="n">
        <f aca="false">H56*I56+K56*L56+N56*O56+Q56*R56+T56*U56</f>
        <v>0</v>
      </c>
      <c r="W56" s="3" t="n">
        <f aca="false">V56-X56</f>
        <v>0</v>
      </c>
      <c r="X56" s="3" t="n">
        <f aca="false">IF(V56&gt;5000,5000,V56)</f>
        <v>0</v>
      </c>
    </row>
    <row r="57" customFormat="false" ht="15.75" hidden="false" customHeight="true" outlineLevel="0" collapsed="false">
      <c r="A57" s="1" t="str">
        <f aca="false">IF(C57="","",HLOOKUP(C57,町,2,0)*1000+D57)</f>
        <v/>
      </c>
      <c r="B57" s="20" t="n">
        <v>45</v>
      </c>
      <c r="C57" s="28"/>
      <c r="D57" s="28"/>
      <c r="E57" s="29"/>
      <c r="F57" s="30"/>
      <c r="G57" s="31"/>
      <c r="H57" s="32"/>
      <c r="I57" s="36"/>
      <c r="J57" s="34"/>
      <c r="K57" s="29"/>
      <c r="L57" s="33"/>
      <c r="M57" s="37"/>
      <c r="N57" s="29"/>
      <c r="O57" s="35"/>
      <c r="P57" s="34"/>
      <c r="Q57" s="29"/>
      <c r="R57" s="33"/>
      <c r="S57" s="34"/>
      <c r="T57" s="29"/>
      <c r="U57" s="33"/>
      <c r="V57" s="3" t="n">
        <f aca="false">H57*I57+K57*L57+N57*O57+Q57*R57+T57*U57</f>
        <v>0</v>
      </c>
      <c r="W57" s="3" t="n">
        <f aca="false">V57-X57</f>
        <v>0</v>
      </c>
      <c r="X57" s="3" t="n">
        <f aca="false">IF(V57&gt;5000,5000,V57)</f>
        <v>0</v>
      </c>
    </row>
    <row r="58" customFormat="false" ht="15.75" hidden="false" customHeight="true" outlineLevel="0" collapsed="false">
      <c r="A58" s="1" t="str">
        <f aca="false">IF(C58="","",HLOOKUP(C58,町,2,0)*1000+D58)</f>
        <v/>
      </c>
      <c r="B58" s="20" t="n">
        <v>46</v>
      </c>
      <c r="C58" s="28"/>
      <c r="D58" s="28"/>
      <c r="E58" s="29"/>
      <c r="F58" s="30"/>
      <c r="G58" s="31"/>
      <c r="H58" s="32"/>
      <c r="I58" s="36"/>
      <c r="J58" s="34"/>
      <c r="K58" s="29"/>
      <c r="L58" s="33"/>
      <c r="M58" s="37"/>
      <c r="N58" s="29"/>
      <c r="O58" s="35"/>
      <c r="P58" s="34"/>
      <c r="Q58" s="29"/>
      <c r="R58" s="33"/>
      <c r="S58" s="34"/>
      <c r="T58" s="29"/>
      <c r="U58" s="33"/>
      <c r="V58" s="3" t="n">
        <f aca="false">H58*I58+K58*L58+N58*O58+Q58*R58+T58*U58</f>
        <v>0</v>
      </c>
      <c r="W58" s="3" t="n">
        <f aca="false">V58-X58</f>
        <v>0</v>
      </c>
      <c r="X58" s="3" t="n">
        <f aca="false">IF(V58&gt;5000,5000,V58)</f>
        <v>0</v>
      </c>
    </row>
    <row r="59" customFormat="false" ht="15.75" hidden="false" customHeight="true" outlineLevel="0" collapsed="false">
      <c r="A59" s="1" t="str">
        <f aca="false">IF(C59="","",HLOOKUP(C59,町,2,0)*1000+D59)</f>
        <v/>
      </c>
      <c r="B59" s="20" t="n">
        <v>47</v>
      </c>
      <c r="C59" s="28"/>
      <c r="D59" s="28"/>
      <c r="E59" s="29"/>
      <c r="F59" s="30"/>
      <c r="G59" s="31"/>
      <c r="H59" s="32"/>
      <c r="I59" s="36"/>
      <c r="J59" s="34"/>
      <c r="K59" s="29"/>
      <c r="L59" s="33"/>
      <c r="M59" s="37"/>
      <c r="N59" s="29"/>
      <c r="O59" s="35"/>
      <c r="P59" s="34"/>
      <c r="Q59" s="29"/>
      <c r="R59" s="33"/>
      <c r="S59" s="34"/>
      <c r="T59" s="29"/>
      <c r="U59" s="33"/>
      <c r="V59" s="3" t="n">
        <f aca="false">H59*I59+K59*L59+N59*O59+Q59*R59+T59*U59</f>
        <v>0</v>
      </c>
      <c r="W59" s="3" t="n">
        <f aca="false">V59-X59</f>
        <v>0</v>
      </c>
      <c r="X59" s="3" t="n">
        <f aca="false">IF(V59&gt;5000,5000,V59)</f>
        <v>0</v>
      </c>
    </row>
    <row r="60" customFormat="false" ht="15.75" hidden="false" customHeight="true" outlineLevel="0" collapsed="false">
      <c r="A60" s="1" t="str">
        <f aca="false">IF(C60="","",HLOOKUP(C60,町,2,0)*1000+D60)</f>
        <v/>
      </c>
      <c r="B60" s="20" t="n">
        <v>48</v>
      </c>
      <c r="C60" s="28"/>
      <c r="D60" s="28"/>
      <c r="E60" s="29"/>
      <c r="F60" s="30"/>
      <c r="G60" s="31"/>
      <c r="H60" s="32"/>
      <c r="I60" s="36"/>
      <c r="J60" s="34"/>
      <c r="K60" s="29"/>
      <c r="L60" s="33"/>
      <c r="M60" s="37"/>
      <c r="N60" s="29"/>
      <c r="O60" s="35"/>
      <c r="P60" s="34"/>
      <c r="Q60" s="29"/>
      <c r="R60" s="33"/>
      <c r="S60" s="34"/>
      <c r="T60" s="29"/>
      <c r="U60" s="33"/>
      <c r="V60" s="3" t="n">
        <f aca="false">H60*I60+K60*L60+N60*O60+Q60*R60+T60*U60</f>
        <v>0</v>
      </c>
      <c r="W60" s="3" t="n">
        <f aca="false">V60-X60</f>
        <v>0</v>
      </c>
      <c r="X60" s="3" t="n">
        <f aca="false">IF(V60&gt;5000,5000,V60)</f>
        <v>0</v>
      </c>
    </row>
    <row r="61" customFormat="false" ht="15.75" hidden="false" customHeight="true" outlineLevel="0" collapsed="false">
      <c r="A61" s="1" t="str">
        <f aca="false">IF(C61="","",HLOOKUP(C61,町,2,0)*1000+D61)</f>
        <v/>
      </c>
      <c r="B61" s="20" t="n">
        <v>49</v>
      </c>
      <c r="C61" s="28"/>
      <c r="D61" s="28"/>
      <c r="E61" s="29"/>
      <c r="F61" s="30"/>
      <c r="G61" s="31"/>
      <c r="H61" s="32"/>
      <c r="I61" s="36"/>
      <c r="J61" s="34"/>
      <c r="K61" s="29"/>
      <c r="L61" s="33"/>
      <c r="M61" s="37"/>
      <c r="N61" s="29"/>
      <c r="O61" s="35"/>
      <c r="P61" s="34"/>
      <c r="Q61" s="29"/>
      <c r="R61" s="33"/>
      <c r="S61" s="34"/>
      <c r="T61" s="29"/>
      <c r="U61" s="33"/>
      <c r="V61" s="3" t="n">
        <f aca="false">H61*I61+K61*L61+N61*O61+Q61*R61+T61*U61</f>
        <v>0</v>
      </c>
      <c r="W61" s="3" t="n">
        <f aca="false">V61-X61</f>
        <v>0</v>
      </c>
      <c r="X61" s="3" t="n">
        <f aca="false">IF(V61&gt;5000,5000,V61)</f>
        <v>0</v>
      </c>
    </row>
    <row r="62" customFormat="false" ht="15.75" hidden="false" customHeight="true" outlineLevel="0" collapsed="false">
      <c r="A62" s="1" t="str">
        <f aca="false">IF(C62="","",HLOOKUP(C62,町,2,0)*1000+D62)</f>
        <v/>
      </c>
      <c r="B62" s="20" t="n">
        <v>50</v>
      </c>
      <c r="C62" s="28"/>
      <c r="D62" s="28"/>
      <c r="E62" s="29"/>
      <c r="F62" s="30"/>
      <c r="G62" s="31"/>
      <c r="H62" s="32"/>
      <c r="I62" s="36"/>
      <c r="J62" s="34"/>
      <c r="K62" s="29"/>
      <c r="L62" s="33"/>
      <c r="M62" s="37"/>
      <c r="N62" s="29"/>
      <c r="O62" s="35"/>
      <c r="P62" s="34"/>
      <c r="Q62" s="29"/>
      <c r="R62" s="33"/>
      <c r="S62" s="34"/>
      <c r="T62" s="29"/>
      <c r="U62" s="33"/>
      <c r="V62" s="3" t="n">
        <f aca="false">H62*I62+K62*L62+N62*O62+Q62*R62+T62*U62</f>
        <v>0</v>
      </c>
      <c r="W62" s="3" t="n">
        <f aca="false">V62-X62</f>
        <v>0</v>
      </c>
      <c r="X62" s="3" t="n">
        <f aca="false">IF(V62&gt;5000,5000,V62)</f>
        <v>0</v>
      </c>
    </row>
    <row r="63" customFormat="false" ht="15.75" hidden="false" customHeight="true" outlineLevel="0" collapsed="false">
      <c r="A63" s="1" t="str">
        <f aca="false">IF(C63="","",HLOOKUP(C63,町,2,0)*1000+D63)</f>
        <v/>
      </c>
      <c r="B63" s="20" t="n">
        <v>51</v>
      </c>
      <c r="C63" s="28"/>
      <c r="D63" s="28"/>
      <c r="E63" s="29"/>
      <c r="F63" s="30"/>
      <c r="G63" s="31"/>
      <c r="H63" s="32"/>
      <c r="I63" s="36"/>
      <c r="J63" s="34"/>
      <c r="K63" s="29"/>
      <c r="L63" s="33"/>
      <c r="M63" s="37"/>
      <c r="N63" s="29"/>
      <c r="O63" s="35"/>
      <c r="P63" s="34"/>
      <c r="Q63" s="29"/>
      <c r="R63" s="33"/>
      <c r="S63" s="34"/>
      <c r="T63" s="29"/>
      <c r="U63" s="33"/>
      <c r="V63" s="3" t="n">
        <f aca="false">H63*I63+K63*L63+N63*O63+Q63*R63+T63*U63</f>
        <v>0</v>
      </c>
      <c r="W63" s="3" t="n">
        <f aca="false">V63-X63</f>
        <v>0</v>
      </c>
      <c r="X63" s="3" t="n">
        <f aca="false">IF(V63&gt;5000,5000,V63)</f>
        <v>0</v>
      </c>
    </row>
    <row r="64" customFormat="false" ht="15.75" hidden="false" customHeight="true" outlineLevel="0" collapsed="false">
      <c r="A64" s="1" t="str">
        <f aca="false">IF(C64="","",HLOOKUP(C64,町,2,0)*1000+D64)</f>
        <v/>
      </c>
      <c r="B64" s="20" t="n">
        <v>52</v>
      </c>
      <c r="C64" s="28"/>
      <c r="D64" s="28"/>
      <c r="E64" s="29"/>
      <c r="F64" s="30"/>
      <c r="G64" s="31"/>
      <c r="H64" s="32"/>
      <c r="I64" s="36"/>
      <c r="J64" s="34"/>
      <c r="K64" s="29"/>
      <c r="L64" s="33"/>
      <c r="M64" s="37"/>
      <c r="N64" s="29"/>
      <c r="O64" s="35"/>
      <c r="P64" s="34"/>
      <c r="Q64" s="29"/>
      <c r="R64" s="33"/>
      <c r="S64" s="34"/>
      <c r="T64" s="29"/>
      <c r="U64" s="33"/>
      <c r="V64" s="3" t="n">
        <f aca="false">H64*I64+K64*L64+N64*O64+Q64*R64+T64*U64</f>
        <v>0</v>
      </c>
      <c r="W64" s="3" t="n">
        <f aca="false">V64-X64</f>
        <v>0</v>
      </c>
      <c r="X64" s="3" t="n">
        <f aca="false">IF(V64&gt;5000,5000,V64)</f>
        <v>0</v>
      </c>
    </row>
    <row r="65" customFormat="false" ht="15.75" hidden="false" customHeight="true" outlineLevel="0" collapsed="false">
      <c r="A65" s="1" t="str">
        <f aca="false">IF(C65="","",HLOOKUP(C65,町,2,0)*1000+D65)</f>
        <v/>
      </c>
      <c r="B65" s="20" t="n">
        <v>53</v>
      </c>
      <c r="C65" s="28"/>
      <c r="D65" s="28"/>
      <c r="E65" s="29"/>
      <c r="F65" s="30"/>
      <c r="G65" s="31"/>
      <c r="H65" s="32"/>
      <c r="I65" s="36"/>
      <c r="J65" s="34"/>
      <c r="K65" s="29"/>
      <c r="L65" s="33"/>
      <c r="M65" s="37"/>
      <c r="N65" s="29"/>
      <c r="O65" s="35"/>
      <c r="P65" s="34"/>
      <c r="Q65" s="29"/>
      <c r="R65" s="33"/>
      <c r="S65" s="34"/>
      <c r="T65" s="29"/>
      <c r="U65" s="33"/>
      <c r="V65" s="3" t="n">
        <f aca="false">H65*I65+K65*L65+N65*O65+Q65*R65+T65*U65</f>
        <v>0</v>
      </c>
      <c r="W65" s="3" t="n">
        <f aca="false">V65-X65</f>
        <v>0</v>
      </c>
      <c r="X65" s="3" t="n">
        <f aca="false">IF(V65&gt;5000,5000,V65)</f>
        <v>0</v>
      </c>
    </row>
    <row r="66" customFormat="false" ht="15.75" hidden="false" customHeight="true" outlineLevel="0" collapsed="false">
      <c r="A66" s="1" t="str">
        <f aca="false">IF(C66="","",HLOOKUP(C66,町,2,0)*1000+D66)</f>
        <v/>
      </c>
      <c r="B66" s="20" t="n">
        <v>54</v>
      </c>
      <c r="C66" s="28"/>
      <c r="D66" s="28"/>
      <c r="E66" s="29"/>
      <c r="F66" s="30"/>
      <c r="G66" s="31"/>
      <c r="H66" s="32"/>
      <c r="I66" s="36"/>
      <c r="J66" s="34"/>
      <c r="K66" s="29"/>
      <c r="L66" s="33"/>
      <c r="M66" s="37"/>
      <c r="N66" s="29"/>
      <c r="O66" s="35"/>
      <c r="P66" s="34"/>
      <c r="Q66" s="29"/>
      <c r="R66" s="33"/>
      <c r="S66" s="34"/>
      <c r="T66" s="29"/>
      <c r="U66" s="33"/>
      <c r="V66" s="3" t="n">
        <f aca="false">H66*I66+K66*L66+N66*O66+Q66*R66+T66*U66</f>
        <v>0</v>
      </c>
      <c r="W66" s="3" t="n">
        <f aca="false">V66-X66</f>
        <v>0</v>
      </c>
      <c r="X66" s="3" t="n">
        <f aca="false">IF(V66&gt;5000,5000,V66)</f>
        <v>0</v>
      </c>
    </row>
    <row r="67" customFormat="false" ht="15.75" hidden="false" customHeight="true" outlineLevel="0" collapsed="false">
      <c r="A67" s="1" t="str">
        <f aca="false">IF(C67="","",HLOOKUP(C67,町,2,0)*1000+D67)</f>
        <v/>
      </c>
      <c r="B67" s="20" t="n">
        <v>55</v>
      </c>
      <c r="C67" s="28"/>
      <c r="D67" s="28"/>
      <c r="E67" s="29"/>
      <c r="F67" s="30"/>
      <c r="G67" s="31"/>
      <c r="H67" s="32"/>
      <c r="I67" s="36"/>
      <c r="J67" s="34"/>
      <c r="K67" s="29"/>
      <c r="L67" s="33"/>
      <c r="M67" s="37"/>
      <c r="N67" s="29"/>
      <c r="O67" s="35"/>
      <c r="P67" s="34"/>
      <c r="Q67" s="29"/>
      <c r="R67" s="33"/>
      <c r="S67" s="34"/>
      <c r="T67" s="29"/>
      <c r="U67" s="33"/>
      <c r="V67" s="3" t="n">
        <f aca="false">H67*I67+K67*L67+N67*O67+Q67*R67+T67*U67</f>
        <v>0</v>
      </c>
      <c r="W67" s="3" t="n">
        <f aca="false">V67-X67</f>
        <v>0</v>
      </c>
      <c r="X67" s="3" t="n">
        <f aca="false">IF(V67&gt;5000,5000,V67)</f>
        <v>0</v>
      </c>
    </row>
    <row r="68" customFormat="false" ht="15.75" hidden="false" customHeight="true" outlineLevel="0" collapsed="false">
      <c r="A68" s="1" t="str">
        <f aca="false">IF(C68="","",HLOOKUP(C68,町,2,0)*1000+D68)</f>
        <v/>
      </c>
      <c r="B68" s="20" t="n">
        <v>56</v>
      </c>
      <c r="C68" s="28"/>
      <c r="D68" s="28"/>
      <c r="E68" s="29"/>
      <c r="F68" s="30"/>
      <c r="G68" s="31"/>
      <c r="H68" s="32"/>
      <c r="I68" s="36"/>
      <c r="J68" s="34"/>
      <c r="K68" s="29"/>
      <c r="L68" s="33"/>
      <c r="M68" s="37"/>
      <c r="N68" s="29"/>
      <c r="O68" s="35"/>
      <c r="P68" s="34"/>
      <c r="Q68" s="29"/>
      <c r="R68" s="33"/>
      <c r="S68" s="34"/>
      <c r="T68" s="29"/>
      <c r="U68" s="33"/>
      <c r="V68" s="3" t="n">
        <f aca="false">H68*I68+K68*L68+N68*O68+Q68*R68+T68*U68</f>
        <v>0</v>
      </c>
      <c r="W68" s="3" t="n">
        <f aca="false">V68-X68</f>
        <v>0</v>
      </c>
      <c r="X68" s="3" t="n">
        <f aca="false">IF(V68&gt;5000,5000,V68)</f>
        <v>0</v>
      </c>
    </row>
    <row r="69" customFormat="false" ht="15.75" hidden="false" customHeight="true" outlineLevel="0" collapsed="false">
      <c r="A69" s="1" t="str">
        <f aca="false">IF(C69="","",HLOOKUP(C69,町,2,0)*1000+D69)</f>
        <v/>
      </c>
      <c r="B69" s="20" t="n">
        <v>57</v>
      </c>
      <c r="C69" s="28"/>
      <c r="D69" s="28"/>
      <c r="E69" s="29"/>
      <c r="F69" s="30"/>
      <c r="G69" s="31"/>
      <c r="H69" s="32"/>
      <c r="I69" s="36"/>
      <c r="J69" s="34"/>
      <c r="K69" s="29"/>
      <c r="L69" s="33"/>
      <c r="M69" s="37"/>
      <c r="N69" s="29"/>
      <c r="O69" s="35"/>
      <c r="P69" s="34"/>
      <c r="Q69" s="29"/>
      <c r="R69" s="33"/>
      <c r="S69" s="34"/>
      <c r="T69" s="29"/>
      <c r="U69" s="33"/>
      <c r="V69" s="3" t="n">
        <f aca="false">H69*I69+K69*L69+N69*O69+Q69*R69+T69*U69</f>
        <v>0</v>
      </c>
      <c r="W69" s="3" t="n">
        <f aca="false">V69-X69</f>
        <v>0</v>
      </c>
      <c r="X69" s="3" t="n">
        <f aca="false">IF(V69&gt;5000,5000,V69)</f>
        <v>0</v>
      </c>
    </row>
    <row r="70" customFormat="false" ht="15.75" hidden="false" customHeight="true" outlineLevel="0" collapsed="false">
      <c r="A70" s="1" t="str">
        <f aca="false">IF(C70="","",HLOOKUP(C70,町,2,0)*1000+D70)</f>
        <v/>
      </c>
      <c r="B70" s="20" t="n">
        <v>58</v>
      </c>
      <c r="C70" s="28"/>
      <c r="D70" s="28"/>
      <c r="E70" s="29"/>
      <c r="F70" s="30"/>
      <c r="G70" s="31"/>
      <c r="H70" s="32"/>
      <c r="I70" s="36"/>
      <c r="J70" s="34"/>
      <c r="K70" s="29"/>
      <c r="L70" s="33"/>
      <c r="M70" s="37"/>
      <c r="N70" s="29"/>
      <c r="O70" s="35"/>
      <c r="P70" s="34"/>
      <c r="Q70" s="29"/>
      <c r="R70" s="33"/>
      <c r="S70" s="34"/>
      <c r="T70" s="29"/>
      <c r="U70" s="33"/>
      <c r="V70" s="3" t="n">
        <f aca="false">H70*I70+K70*L70+N70*O70+Q70*R70+T70*U70</f>
        <v>0</v>
      </c>
      <c r="W70" s="3" t="n">
        <f aca="false">V70-X70</f>
        <v>0</v>
      </c>
      <c r="X70" s="3" t="n">
        <f aca="false">IF(V70&gt;5000,5000,V70)</f>
        <v>0</v>
      </c>
    </row>
    <row r="71" customFormat="false" ht="15.75" hidden="false" customHeight="true" outlineLevel="0" collapsed="false">
      <c r="A71" s="1" t="str">
        <f aca="false">IF(C71="","",HLOOKUP(C71,町,2,0)*1000+D71)</f>
        <v/>
      </c>
      <c r="B71" s="20" t="n">
        <v>59</v>
      </c>
      <c r="C71" s="28"/>
      <c r="D71" s="28"/>
      <c r="E71" s="29"/>
      <c r="F71" s="30"/>
      <c r="G71" s="31"/>
      <c r="H71" s="32"/>
      <c r="I71" s="36"/>
      <c r="J71" s="34"/>
      <c r="K71" s="29"/>
      <c r="L71" s="33"/>
      <c r="M71" s="37"/>
      <c r="N71" s="29"/>
      <c r="O71" s="35"/>
      <c r="P71" s="34"/>
      <c r="Q71" s="29"/>
      <c r="R71" s="33"/>
      <c r="S71" s="34"/>
      <c r="T71" s="29"/>
      <c r="U71" s="33"/>
      <c r="V71" s="3" t="n">
        <f aca="false">H71*I71+K71*L71+N71*O71+Q71*R71+T71*U71</f>
        <v>0</v>
      </c>
      <c r="W71" s="3" t="n">
        <f aca="false">V71-X71</f>
        <v>0</v>
      </c>
      <c r="X71" s="3" t="n">
        <f aca="false">IF(V71&gt;5000,5000,V71)</f>
        <v>0</v>
      </c>
    </row>
    <row r="72" customFormat="false" ht="15.75" hidden="false" customHeight="true" outlineLevel="0" collapsed="false">
      <c r="A72" s="1" t="str">
        <f aca="false">IF(C72="","",HLOOKUP(C72,町,2,0)*1000+D72)</f>
        <v/>
      </c>
      <c r="B72" s="20" t="n">
        <v>60</v>
      </c>
      <c r="C72" s="28"/>
      <c r="D72" s="28"/>
      <c r="E72" s="29"/>
      <c r="F72" s="30"/>
      <c r="G72" s="31"/>
      <c r="H72" s="32"/>
      <c r="I72" s="36"/>
      <c r="J72" s="34"/>
      <c r="K72" s="29"/>
      <c r="L72" s="33"/>
      <c r="M72" s="37"/>
      <c r="N72" s="29"/>
      <c r="O72" s="35"/>
      <c r="P72" s="34"/>
      <c r="Q72" s="29"/>
      <c r="R72" s="33"/>
      <c r="S72" s="34"/>
      <c r="T72" s="29"/>
      <c r="U72" s="33"/>
      <c r="V72" s="3" t="n">
        <f aca="false">H72*I72+K72*L72+N72*O72+Q72*R72+T72*U72</f>
        <v>0</v>
      </c>
      <c r="W72" s="3" t="n">
        <f aca="false">V72-X72</f>
        <v>0</v>
      </c>
      <c r="X72" s="3" t="n">
        <f aca="false">IF(V72&gt;5000,5000,V72)</f>
        <v>0</v>
      </c>
    </row>
    <row r="73" customFormat="false" ht="15.75" hidden="false" customHeight="true" outlineLevel="0" collapsed="false">
      <c r="A73" s="1" t="str">
        <f aca="false">IF(C73="","",HLOOKUP(C73,町,2,0)*1000+D73)</f>
        <v/>
      </c>
      <c r="B73" s="20" t="n">
        <v>61</v>
      </c>
      <c r="C73" s="28"/>
      <c r="D73" s="28"/>
      <c r="E73" s="29"/>
      <c r="F73" s="30"/>
      <c r="G73" s="31"/>
      <c r="H73" s="32"/>
      <c r="I73" s="36"/>
      <c r="J73" s="34"/>
      <c r="K73" s="29"/>
      <c r="L73" s="33"/>
      <c r="M73" s="37"/>
      <c r="N73" s="29"/>
      <c r="O73" s="35"/>
      <c r="P73" s="34"/>
      <c r="Q73" s="29"/>
      <c r="R73" s="33"/>
      <c r="S73" s="34"/>
      <c r="T73" s="29"/>
      <c r="U73" s="33"/>
      <c r="V73" s="3" t="n">
        <f aca="false">H73*I73+K73*L73+N73*O73+Q73*R73+T73*U73</f>
        <v>0</v>
      </c>
      <c r="W73" s="3" t="n">
        <f aca="false">V73-X73</f>
        <v>0</v>
      </c>
      <c r="X73" s="3" t="n">
        <f aca="false">IF(V73&gt;5000,5000,V73)</f>
        <v>0</v>
      </c>
    </row>
    <row r="74" customFormat="false" ht="15.75" hidden="false" customHeight="true" outlineLevel="0" collapsed="false">
      <c r="A74" s="1" t="str">
        <f aca="false">IF(C74="","",HLOOKUP(C74,町,2,0)*1000+D74)</f>
        <v/>
      </c>
      <c r="B74" s="20" t="n">
        <v>62</v>
      </c>
      <c r="C74" s="28"/>
      <c r="D74" s="28"/>
      <c r="E74" s="29"/>
      <c r="F74" s="30"/>
      <c r="G74" s="31"/>
      <c r="H74" s="32"/>
      <c r="I74" s="36"/>
      <c r="J74" s="34"/>
      <c r="K74" s="29"/>
      <c r="L74" s="33"/>
      <c r="M74" s="37"/>
      <c r="N74" s="29"/>
      <c r="O74" s="35"/>
      <c r="P74" s="34"/>
      <c r="Q74" s="29"/>
      <c r="R74" s="33"/>
      <c r="S74" s="34"/>
      <c r="T74" s="29"/>
      <c r="U74" s="33"/>
      <c r="V74" s="3" t="n">
        <f aca="false">H74*I74+K74*L74+N74*O74+Q74*R74+T74*U74</f>
        <v>0</v>
      </c>
      <c r="W74" s="3" t="n">
        <f aca="false">V74-X74</f>
        <v>0</v>
      </c>
      <c r="X74" s="3" t="n">
        <f aca="false">IF(V74&gt;5000,5000,V74)</f>
        <v>0</v>
      </c>
    </row>
    <row r="75" customFormat="false" ht="15.75" hidden="false" customHeight="true" outlineLevel="0" collapsed="false">
      <c r="A75" s="1" t="str">
        <f aca="false">IF(C75="","",HLOOKUP(C75,町,2,0)*1000+D75)</f>
        <v/>
      </c>
      <c r="B75" s="20" t="n">
        <v>63</v>
      </c>
      <c r="C75" s="28"/>
      <c r="D75" s="28"/>
      <c r="E75" s="29"/>
      <c r="F75" s="30"/>
      <c r="G75" s="31"/>
      <c r="H75" s="32"/>
      <c r="I75" s="36"/>
      <c r="J75" s="34"/>
      <c r="K75" s="29"/>
      <c r="L75" s="33"/>
      <c r="M75" s="37"/>
      <c r="N75" s="29"/>
      <c r="O75" s="35"/>
      <c r="P75" s="34"/>
      <c r="Q75" s="29"/>
      <c r="R75" s="33"/>
      <c r="S75" s="34"/>
      <c r="T75" s="29"/>
      <c r="U75" s="33"/>
      <c r="V75" s="3" t="n">
        <f aca="false">H75*I75+K75*L75+N75*O75+Q75*R75+T75*U75</f>
        <v>0</v>
      </c>
      <c r="W75" s="3" t="n">
        <f aca="false">V75-X75</f>
        <v>0</v>
      </c>
      <c r="X75" s="3" t="n">
        <f aca="false">IF(V75&gt;5000,5000,V75)</f>
        <v>0</v>
      </c>
    </row>
    <row r="76" customFormat="false" ht="15.75" hidden="false" customHeight="true" outlineLevel="0" collapsed="false">
      <c r="A76" s="1" t="str">
        <f aca="false">IF(C76="","",HLOOKUP(C76,町,2,0)*1000+D76)</f>
        <v/>
      </c>
      <c r="B76" s="20" t="n">
        <v>64</v>
      </c>
      <c r="C76" s="28"/>
      <c r="D76" s="28"/>
      <c r="E76" s="29"/>
      <c r="F76" s="30"/>
      <c r="G76" s="31"/>
      <c r="H76" s="32"/>
      <c r="I76" s="36"/>
      <c r="J76" s="34"/>
      <c r="K76" s="29"/>
      <c r="L76" s="33"/>
      <c r="M76" s="37"/>
      <c r="N76" s="29"/>
      <c r="O76" s="35"/>
      <c r="P76" s="34"/>
      <c r="Q76" s="29"/>
      <c r="R76" s="33"/>
      <c r="S76" s="34"/>
      <c r="T76" s="29"/>
      <c r="U76" s="33"/>
      <c r="V76" s="3" t="n">
        <f aca="false">H76*I76+K76*L76+N76*O76+Q76*R76+T76*U76</f>
        <v>0</v>
      </c>
      <c r="W76" s="3" t="n">
        <f aca="false">V76-X76</f>
        <v>0</v>
      </c>
      <c r="X76" s="3" t="n">
        <f aca="false">IF(V76&gt;5000,5000,V76)</f>
        <v>0</v>
      </c>
    </row>
    <row r="77" customFormat="false" ht="15.75" hidden="false" customHeight="true" outlineLevel="0" collapsed="false">
      <c r="A77" s="1" t="str">
        <f aca="false">IF(C77="","",HLOOKUP(C77,町,2,0)*1000+D77)</f>
        <v/>
      </c>
      <c r="B77" s="20" t="n">
        <v>65</v>
      </c>
      <c r="C77" s="28"/>
      <c r="D77" s="28"/>
      <c r="E77" s="29"/>
      <c r="F77" s="30"/>
      <c r="G77" s="31"/>
      <c r="H77" s="32"/>
      <c r="I77" s="36"/>
      <c r="J77" s="34"/>
      <c r="K77" s="29"/>
      <c r="L77" s="33"/>
      <c r="M77" s="37"/>
      <c r="N77" s="29"/>
      <c r="O77" s="35"/>
      <c r="P77" s="34"/>
      <c r="Q77" s="29"/>
      <c r="R77" s="33"/>
      <c r="S77" s="34"/>
      <c r="T77" s="29"/>
      <c r="U77" s="33"/>
      <c r="V77" s="3" t="n">
        <f aca="false">H77*I77+K77*L77+N77*O77+Q77*R77+T77*U77</f>
        <v>0</v>
      </c>
      <c r="W77" s="3" t="n">
        <f aca="false">V77-X77</f>
        <v>0</v>
      </c>
      <c r="X77" s="3" t="n">
        <f aca="false">IF(V77&gt;5000,5000,V77)</f>
        <v>0</v>
      </c>
    </row>
    <row r="78" customFormat="false" ht="15.75" hidden="false" customHeight="true" outlineLevel="0" collapsed="false">
      <c r="A78" s="1" t="str">
        <f aca="false">IF(C78="","",HLOOKUP(C78,町,2,0)*1000+D78)</f>
        <v/>
      </c>
      <c r="B78" s="20" t="n">
        <v>66</v>
      </c>
      <c r="C78" s="28"/>
      <c r="D78" s="28"/>
      <c r="E78" s="29"/>
      <c r="F78" s="30"/>
      <c r="G78" s="31"/>
      <c r="H78" s="32"/>
      <c r="I78" s="36"/>
      <c r="J78" s="34"/>
      <c r="K78" s="29"/>
      <c r="L78" s="33"/>
      <c r="M78" s="37"/>
      <c r="N78" s="29"/>
      <c r="O78" s="35"/>
      <c r="P78" s="34"/>
      <c r="Q78" s="29"/>
      <c r="R78" s="33"/>
      <c r="S78" s="34"/>
      <c r="T78" s="29"/>
      <c r="U78" s="33"/>
      <c r="V78" s="3" t="n">
        <f aca="false">H78*I78+K78*L78+N78*O78+Q78*R78+T78*U78</f>
        <v>0</v>
      </c>
      <c r="W78" s="3" t="n">
        <f aca="false">V78-X78</f>
        <v>0</v>
      </c>
      <c r="X78" s="3" t="n">
        <f aca="false">IF(V78&gt;5000,5000,V78)</f>
        <v>0</v>
      </c>
    </row>
    <row r="79" customFormat="false" ht="15.75" hidden="false" customHeight="true" outlineLevel="0" collapsed="false">
      <c r="A79" s="1" t="str">
        <f aca="false">IF(C79="","",HLOOKUP(C79,町,2,0)*1000+D79)</f>
        <v/>
      </c>
      <c r="B79" s="20" t="n">
        <v>67</v>
      </c>
      <c r="C79" s="28"/>
      <c r="D79" s="28"/>
      <c r="E79" s="29"/>
      <c r="F79" s="30"/>
      <c r="G79" s="31"/>
      <c r="H79" s="32"/>
      <c r="I79" s="36"/>
      <c r="J79" s="34"/>
      <c r="K79" s="29"/>
      <c r="L79" s="33"/>
      <c r="M79" s="37"/>
      <c r="N79" s="29"/>
      <c r="O79" s="35"/>
      <c r="P79" s="34"/>
      <c r="Q79" s="29"/>
      <c r="R79" s="33"/>
      <c r="S79" s="34"/>
      <c r="T79" s="29"/>
      <c r="U79" s="33"/>
      <c r="V79" s="3" t="n">
        <f aca="false">H79*I79+K79*L79+N79*O79+Q79*R79+T79*U79</f>
        <v>0</v>
      </c>
      <c r="W79" s="3" t="n">
        <f aca="false">V79-X79</f>
        <v>0</v>
      </c>
      <c r="X79" s="3" t="n">
        <f aca="false">IF(V79&gt;5000,5000,V79)</f>
        <v>0</v>
      </c>
    </row>
    <row r="80" customFormat="false" ht="15.75" hidden="false" customHeight="true" outlineLevel="0" collapsed="false">
      <c r="A80" s="1" t="str">
        <f aca="false">IF(C80="","",HLOOKUP(C80,町,2,0)*1000+D80)</f>
        <v/>
      </c>
      <c r="B80" s="20" t="n">
        <v>68</v>
      </c>
      <c r="C80" s="28"/>
      <c r="D80" s="28"/>
      <c r="E80" s="29"/>
      <c r="F80" s="30"/>
      <c r="G80" s="31"/>
      <c r="H80" s="32"/>
      <c r="I80" s="36"/>
      <c r="J80" s="34"/>
      <c r="K80" s="29"/>
      <c r="L80" s="33"/>
      <c r="M80" s="37"/>
      <c r="N80" s="29"/>
      <c r="O80" s="35"/>
      <c r="P80" s="34"/>
      <c r="Q80" s="29"/>
      <c r="R80" s="33"/>
      <c r="S80" s="34"/>
      <c r="T80" s="29"/>
      <c r="U80" s="33"/>
      <c r="V80" s="3" t="n">
        <f aca="false">H80*I80+K80*L80+N80*O80+Q80*R80+T80*U80</f>
        <v>0</v>
      </c>
      <c r="W80" s="3" t="n">
        <f aca="false">V80-X80</f>
        <v>0</v>
      </c>
      <c r="X80" s="3" t="n">
        <f aca="false">IF(V80&gt;5000,5000,V80)</f>
        <v>0</v>
      </c>
    </row>
    <row r="81" customFormat="false" ht="15.75" hidden="false" customHeight="true" outlineLevel="0" collapsed="false">
      <c r="A81" s="1" t="str">
        <f aca="false">IF(C81="","",HLOOKUP(C81,町,2,0)*1000+D81)</f>
        <v/>
      </c>
      <c r="B81" s="20" t="n">
        <v>69</v>
      </c>
      <c r="C81" s="28"/>
      <c r="D81" s="28"/>
      <c r="E81" s="29"/>
      <c r="F81" s="30"/>
      <c r="G81" s="31"/>
      <c r="H81" s="32"/>
      <c r="I81" s="36"/>
      <c r="J81" s="34"/>
      <c r="K81" s="29"/>
      <c r="L81" s="33"/>
      <c r="M81" s="37"/>
      <c r="N81" s="29"/>
      <c r="O81" s="35"/>
      <c r="P81" s="34"/>
      <c r="Q81" s="29"/>
      <c r="R81" s="33"/>
      <c r="S81" s="34"/>
      <c r="T81" s="29"/>
      <c r="U81" s="33"/>
      <c r="V81" s="3" t="n">
        <f aca="false">H81*I81+K81*L81+N81*O81+Q81*R81+T81*U81</f>
        <v>0</v>
      </c>
      <c r="W81" s="3" t="n">
        <f aca="false">V81-X81</f>
        <v>0</v>
      </c>
      <c r="X81" s="3" t="n">
        <f aca="false">IF(V81&gt;5000,5000,V81)</f>
        <v>0</v>
      </c>
    </row>
    <row r="82" customFormat="false" ht="15.75" hidden="false" customHeight="true" outlineLevel="0" collapsed="false">
      <c r="A82" s="1" t="str">
        <f aca="false">IF(C82="","",HLOOKUP(C82,町,2,0)*1000+D82)</f>
        <v/>
      </c>
      <c r="B82" s="20" t="n">
        <v>70</v>
      </c>
      <c r="C82" s="28"/>
      <c r="D82" s="28"/>
      <c r="E82" s="29"/>
      <c r="F82" s="30"/>
      <c r="G82" s="31"/>
      <c r="H82" s="32"/>
      <c r="I82" s="36"/>
      <c r="J82" s="34"/>
      <c r="K82" s="29"/>
      <c r="L82" s="33"/>
      <c r="M82" s="37"/>
      <c r="N82" s="29"/>
      <c r="O82" s="35"/>
      <c r="P82" s="34"/>
      <c r="Q82" s="29"/>
      <c r="R82" s="33"/>
      <c r="S82" s="34"/>
      <c r="T82" s="29"/>
      <c r="U82" s="33"/>
      <c r="V82" s="3" t="n">
        <f aca="false">H82*I82+K82*L82+N82*O82+Q82*R82+T82*U82</f>
        <v>0</v>
      </c>
      <c r="W82" s="3" t="n">
        <f aca="false">V82-X82</f>
        <v>0</v>
      </c>
      <c r="X82" s="3" t="n">
        <f aca="false">IF(V82&gt;5000,5000,V82)</f>
        <v>0</v>
      </c>
    </row>
    <row r="83" customFormat="false" ht="15.75" hidden="false" customHeight="true" outlineLevel="0" collapsed="false">
      <c r="A83" s="1" t="str">
        <f aca="false">IF(C83="","",HLOOKUP(C83,町,2,0)*1000+D83)</f>
        <v/>
      </c>
      <c r="B83" s="20" t="n">
        <v>71</v>
      </c>
      <c r="C83" s="28"/>
      <c r="D83" s="28"/>
      <c r="E83" s="29"/>
      <c r="F83" s="30"/>
      <c r="G83" s="31"/>
      <c r="H83" s="32"/>
      <c r="I83" s="36"/>
      <c r="J83" s="34"/>
      <c r="K83" s="29"/>
      <c r="L83" s="33"/>
      <c r="M83" s="37"/>
      <c r="N83" s="29"/>
      <c r="O83" s="35"/>
      <c r="P83" s="34"/>
      <c r="Q83" s="29"/>
      <c r="R83" s="33"/>
      <c r="S83" s="34"/>
      <c r="T83" s="29"/>
      <c r="U83" s="33"/>
      <c r="V83" s="3" t="n">
        <f aca="false">H83*I83+K83*L83+N83*O83+Q83*R83+T83*U83</f>
        <v>0</v>
      </c>
      <c r="W83" s="3" t="n">
        <f aca="false">V83-X83</f>
        <v>0</v>
      </c>
      <c r="X83" s="3" t="n">
        <f aca="false">IF(V83&gt;5000,5000,V83)</f>
        <v>0</v>
      </c>
    </row>
    <row r="84" customFormat="false" ht="15.75" hidden="false" customHeight="true" outlineLevel="0" collapsed="false">
      <c r="A84" s="1" t="str">
        <f aca="false">IF(C84="","",HLOOKUP(C84,町,2,0)*1000+D84)</f>
        <v/>
      </c>
      <c r="B84" s="20" t="n">
        <v>72</v>
      </c>
      <c r="C84" s="28"/>
      <c r="D84" s="28"/>
      <c r="E84" s="29"/>
      <c r="F84" s="30"/>
      <c r="G84" s="31"/>
      <c r="H84" s="32"/>
      <c r="I84" s="36"/>
      <c r="J84" s="34"/>
      <c r="K84" s="29"/>
      <c r="L84" s="33"/>
      <c r="M84" s="37"/>
      <c r="N84" s="29"/>
      <c r="O84" s="35"/>
      <c r="P84" s="34"/>
      <c r="Q84" s="29"/>
      <c r="R84" s="33"/>
      <c r="S84" s="34"/>
      <c r="T84" s="29"/>
      <c r="U84" s="33"/>
      <c r="V84" s="3" t="n">
        <f aca="false">H84*I84+K84*L84+N84*O84+Q84*R84+T84*U84</f>
        <v>0</v>
      </c>
      <c r="W84" s="3" t="n">
        <f aca="false">V84-X84</f>
        <v>0</v>
      </c>
      <c r="X84" s="3" t="n">
        <f aca="false">IF(V84&gt;5000,5000,V84)</f>
        <v>0</v>
      </c>
    </row>
    <row r="85" customFormat="false" ht="15.75" hidden="false" customHeight="true" outlineLevel="0" collapsed="false">
      <c r="A85" s="1" t="str">
        <f aca="false">IF(C85="","",HLOOKUP(C85,町,2,0)*1000+D85)</f>
        <v/>
      </c>
      <c r="B85" s="20" t="n">
        <v>73</v>
      </c>
      <c r="C85" s="28"/>
      <c r="D85" s="28"/>
      <c r="E85" s="29"/>
      <c r="F85" s="30"/>
      <c r="G85" s="31"/>
      <c r="H85" s="32"/>
      <c r="I85" s="36"/>
      <c r="J85" s="34"/>
      <c r="K85" s="29"/>
      <c r="L85" s="33"/>
      <c r="M85" s="37"/>
      <c r="N85" s="29"/>
      <c r="O85" s="35"/>
      <c r="P85" s="34"/>
      <c r="Q85" s="29"/>
      <c r="R85" s="33"/>
      <c r="S85" s="34"/>
      <c r="T85" s="29"/>
      <c r="U85" s="33"/>
      <c r="V85" s="3" t="n">
        <f aca="false">H85*I85+K85*L85+N85*O85+Q85*R85+T85*U85</f>
        <v>0</v>
      </c>
      <c r="W85" s="3" t="n">
        <f aca="false">V85-X85</f>
        <v>0</v>
      </c>
      <c r="X85" s="3" t="n">
        <f aca="false">IF(V85&gt;5000,5000,V85)</f>
        <v>0</v>
      </c>
    </row>
    <row r="86" customFormat="false" ht="15.75" hidden="false" customHeight="true" outlineLevel="0" collapsed="false">
      <c r="A86" s="1" t="str">
        <f aca="false">IF(C86="","",HLOOKUP(C86,町,2,0)*1000+D86)</f>
        <v/>
      </c>
      <c r="B86" s="20" t="n">
        <v>74</v>
      </c>
      <c r="C86" s="28"/>
      <c r="D86" s="28"/>
      <c r="E86" s="29"/>
      <c r="F86" s="30"/>
      <c r="G86" s="31"/>
      <c r="H86" s="32"/>
      <c r="I86" s="36"/>
      <c r="J86" s="34"/>
      <c r="K86" s="29"/>
      <c r="L86" s="33"/>
      <c r="M86" s="37"/>
      <c r="N86" s="29"/>
      <c r="O86" s="35"/>
      <c r="P86" s="34"/>
      <c r="Q86" s="29"/>
      <c r="R86" s="33"/>
      <c r="S86" s="34"/>
      <c r="T86" s="29"/>
      <c r="U86" s="33"/>
      <c r="V86" s="3" t="n">
        <f aca="false">H86*I86+K86*L86+N86*O86+Q86*R86+T86*U86</f>
        <v>0</v>
      </c>
      <c r="W86" s="3" t="n">
        <f aca="false">V86-X86</f>
        <v>0</v>
      </c>
      <c r="X86" s="3" t="n">
        <f aca="false">IF(V86&gt;5000,5000,V86)</f>
        <v>0</v>
      </c>
    </row>
    <row r="87" customFormat="false" ht="15.75" hidden="false" customHeight="true" outlineLevel="0" collapsed="false">
      <c r="A87" s="1" t="str">
        <f aca="false">IF(C87="","",HLOOKUP(C87,町,2,0)*1000+D87)</f>
        <v/>
      </c>
      <c r="B87" s="20" t="n">
        <v>75</v>
      </c>
      <c r="C87" s="28"/>
      <c r="D87" s="28"/>
      <c r="E87" s="29"/>
      <c r="F87" s="30"/>
      <c r="G87" s="31"/>
      <c r="H87" s="32"/>
      <c r="I87" s="36"/>
      <c r="J87" s="34"/>
      <c r="K87" s="29"/>
      <c r="L87" s="33"/>
      <c r="M87" s="37"/>
      <c r="N87" s="29"/>
      <c r="O87" s="35"/>
      <c r="P87" s="34"/>
      <c r="Q87" s="29"/>
      <c r="R87" s="33"/>
      <c r="S87" s="34"/>
      <c r="T87" s="29"/>
      <c r="U87" s="33"/>
      <c r="V87" s="3" t="n">
        <f aca="false">H87*I87+K87*L87+N87*O87+Q87*R87+T87*U87</f>
        <v>0</v>
      </c>
      <c r="W87" s="3" t="n">
        <f aca="false">V87-X87</f>
        <v>0</v>
      </c>
      <c r="X87" s="3" t="n">
        <f aca="false">IF(V87&gt;5000,5000,V87)</f>
        <v>0</v>
      </c>
    </row>
    <row r="88" customFormat="false" ht="15.75" hidden="false" customHeight="true" outlineLevel="0" collapsed="false">
      <c r="A88" s="1" t="str">
        <f aca="false">IF(C88="","",HLOOKUP(C88,町,2,0)*1000+D88)</f>
        <v/>
      </c>
      <c r="B88" s="20" t="n">
        <v>76</v>
      </c>
      <c r="C88" s="28"/>
      <c r="D88" s="28"/>
      <c r="E88" s="29"/>
      <c r="F88" s="30"/>
      <c r="G88" s="31"/>
      <c r="H88" s="32"/>
      <c r="I88" s="36"/>
      <c r="J88" s="34"/>
      <c r="K88" s="29"/>
      <c r="L88" s="33"/>
      <c r="M88" s="37"/>
      <c r="N88" s="29"/>
      <c r="O88" s="35"/>
      <c r="P88" s="34"/>
      <c r="Q88" s="29"/>
      <c r="R88" s="33"/>
      <c r="S88" s="34"/>
      <c r="T88" s="29"/>
      <c r="U88" s="33"/>
      <c r="V88" s="3" t="n">
        <f aca="false">H88*I88+K88*L88+N88*O88+Q88*R88+T88*U88</f>
        <v>0</v>
      </c>
      <c r="W88" s="3" t="n">
        <f aca="false">V88-X88</f>
        <v>0</v>
      </c>
      <c r="X88" s="3" t="n">
        <f aca="false">IF(V88&gt;5000,5000,V88)</f>
        <v>0</v>
      </c>
    </row>
    <row r="89" customFormat="false" ht="15.75" hidden="false" customHeight="true" outlineLevel="0" collapsed="false">
      <c r="A89" s="1" t="str">
        <f aca="false">IF(C89="","",HLOOKUP(C89,町,2,0)*1000+D89)</f>
        <v/>
      </c>
      <c r="B89" s="20" t="n">
        <v>77</v>
      </c>
      <c r="C89" s="28"/>
      <c r="D89" s="28"/>
      <c r="E89" s="29"/>
      <c r="F89" s="30"/>
      <c r="G89" s="31"/>
      <c r="H89" s="32"/>
      <c r="I89" s="36"/>
      <c r="J89" s="34"/>
      <c r="K89" s="29"/>
      <c r="L89" s="33"/>
      <c r="M89" s="37"/>
      <c r="N89" s="29"/>
      <c r="O89" s="35"/>
      <c r="P89" s="34"/>
      <c r="Q89" s="29"/>
      <c r="R89" s="33"/>
      <c r="S89" s="34"/>
      <c r="T89" s="29"/>
      <c r="U89" s="33"/>
      <c r="V89" s="3" t="n">
        <f aca="false">H89*I89+K89*L89+N89*O89+Q89*R89+T89*U89</f>
        <v>0</v>
      </c>
      <c r="W89" s="3" t="n">
        <f aca="false">V89-X89</f>
        <v>0</v>
      </c>
      <c r="X89" s="3" t="n">
        <f aca="false">IF(V89&gt;5000,5000,V89)</f>
        <v>0</v>
      </c>
    </row>
    <row r="90" customFormat="false" ht="15.75" hidden="false" customHeight="true" outlineLevel="0" collapsed="false">
      <c r="A90" s="1" t="str">
        <f aca="false">IF(C90="","",HLOOKUP(C90,町,2,0)*1000+D90)</f>
        <v/>
      </c>
      <c r="B90" s="20" t="n">
        <v>78</v>
      </c>
      <c r="C90" s="28"/>
      <c r="D90" s="28"/>
      <c r="E90" s="29"/>
      <c r="F90" s="30"/>
      <c r="G90" s="31"/>
      <c r="H90" s="32"/>
      <c r="I90" s="36"/>
      <c r="J90" s="34"/>
      <c r="K90" s="29"/>
      <c r="L90" s="33"/>
      <c r="M90" s="37"/>
      <c r="N90" s="29"/>
      <c r="O90" s="35"/>
      <c r="P90" s="34"/>
      <c r="Q90" s="29"/>
      <c r="R90" s="33"/>
      <c r="S90" s="34"/>
      <c r="T90" s="29"/>
      <c r="U90" s="33"/>
      <c r="V90" s="3" t="n">
        <f aca="false">H90*I90+K90*L90+N90*O90+Q90*R90+T90*U90</f>
        <v>0</v>
      </c>
      <c r="W90" s="3" t="n">
        <f aca="false">V90-X90</f>
        <v>0</v>
      </c>
      <c r="X90" s="3" t="n">
        <f aca="false">IF(V90&gt;5000,5000,V90)</f>
        <v>0</v>
      </c>
    </row>
    <row r="91" customFormat="false" ht="15.75" hidden="false" customHeight="true" outlineLevel="0" collapsed="false">
      <c r="A91" s="1" t="str">
        <f aca="false">IF(C91="","",HLOOKUP(C91,町,2,0)*1000+D91)</f>
        <v/>
      </c>
      <c r="B91" s="20" t="n">
        <v>79</v>
      </c>
      <c r="C91" s="28"/>
      <c r="D91" s="28"/>
      <c r="E91" s="29"/>
      <c r="F91" s="30"/>
      <c r="G91" s="31"/>
      <c r="H91" s="32"/>
      <c r="I91" s="36"/>
      <c r="J91" s="34"/>
      <c r="K91" s="29"/>
      <c r="L91" s="33"/>
      <c r="M91" s="37"/>
      <c r="N91" s="29"/>
      <c r="O91" s="35"/>
      <c r="P91" s="34"/>
      <c r="Q91" s="29"/>
      <c r="R91" s="33"/>
      <c r="S91" s="34"/>
      <c r="T91" s="29"/>
      <c r="U91" s="33"/>
      <c r="V91" s="3" t="n">
        <f aca="false">H91*I91+K91*L91+N91*O91+Q91*R91+T91*U91</f>
        <v>0</v>
      </c>
      <c r="W91" s="3" t="n">
        <f aca="false">V91-X91</f>
        <v>0</v>
      </c>
      <c r="X91" s="3" t="n">
        <f aca="false">IF(V91&gt;5000,5000,V91)</f>
        <v>0</v>
      </c>
    </row>
    <row r="92" customFormat="false" ht="15.75" hidden="false" customHeight="true" outlineLevel="0" collapsed="false">
      <c r="A92" s="1" t="str">
        <f aca="false">IF(C92="","",HLOOKUP(C92,町,2,0)*1000+D92)</f>
        <v/>
      </c>
      <c r="B92" s="20" t="n">
        <v>80</v>
      </c>
      <c r="C92" s="28"/>
      <c r="D92" s="28"/>
      <c r="E92" s="29"/>
      <c r="F92" s="30"/>
      <c r="G92" s="31"/>
      <c r="H92" s="32"/>
      <c r="I92" s="36"/>
      <c r="J92" s="34"/>
      <c r="K92" s="29"/>
      <c r="L92" s="33"/>
      <c r="M92" s="37"/>
      <c r="N92" s="29"/>
      <c r="O92" s="35"/>
      <c r="P92" s="34"/>
      <c r="Q92" s="29"/>
      <c r="R92" s="33"/>
      <c r="S92" s="34"/>
      <c r="T92" s="29"/>
      <c r="U92" s="33"/>
      <c r="V92" s="3" t="n">
        <f aca="false">H92*I92+K92*L92+N92*O92+Q92*R92+T92*U92</f>
        <v>0</v>
      </c>
      <c r="W92" s="3" t="n">
        <f aca="false">V92-X92</f>
        <v>0</v>
      </c>
      <c r="X92" s="3" t="n">
        <f aca="false">IF(V92&gt;5000,5000,V92)</f>
        <v>0</v>
      </c>
    </row>
    <row r="93" customFormat="false" ht="15.75" hidden="false" customHeight="true" outlineLevel="0" collapsed="false">
      <c r="A93" s="1" t="str">
        <f aca="false">IF(C93="","",HLOOKUP(C93,町,2,0)*1000+D93)</f>
        <v/>
      </c>
      <c r="B93" s="20" t="n">
        <v>81</v>
      </c>
      <c r="C93" s="28"/>
      <c r="D93" s="28"/>
      <c r="E93" s="29"/>
      <c r="F93" s="30"/>
      <c r="G93" s="31"/>
      <c r="H93" s="32"/>
      <c r="I93" s="36"/>
      <c r="J93" s="34"/>
      <c r="K93" s="29"/>
      <c r="L93" s="33"/>
      <c r="M93" s="37"/>
      <c r="N93" s="29"/>
      <c r="O93" s="35"/>
      <c r="P93" s="34"/>
      <c r="Q93" s="29"/>
      <c r="R93" s="33"/>
      <c r="S93" s="34"/>
      <c r="T93" s="29"/>
      <c r="U93" s="33"/>
      <c r="V93" s="3" t="n">
        <f aca="false">H93*I93+K93*L93+N93*O93+Q93*R93+T93*U93</f>
        <v>0</v>
      </c>
      <c r="W93" s="3" t="n">
        <f aca="false">V93-X93</f>
        <v>0</v>
      </c>
      <c r="X93" s="3" t="n">
        <f aca="false">IF(V93&gt;5000,5000,V93)</f>
        <v>0</v>
      </c>
    </row>
    <row r="94" customFormat="false" ht="15.75" hidden="false" customHeight="true" outlineLevel="0" collapsed="false">
      <c r="A94" s="1" t="str">
        <f aca="false">IF(C94="","",HLOOKUP(C94,町,2,0)*1000+D94)</f>
        <v/>
      </c>
      <c r="B94" s="20" t="n">
        <v>82</v>
      </c>
      <c r="C94" s="28"/>
      <c r="D94" s="28"/>
      <c r="E94" s="29"/>
      <c r="F94" s="30"/>
      <c r="G94" s="31"/>
      <c r="H94" s="32"/>
      <c r="I94" s="36"/>
      <c r="J94" s="34"/>
      <c r="K94" s="29"/>
      <c r="L94" s="33"/>
      <c r="M94" s="37"/>
      <c r="N94" s="29"/>
      <c r="O94" s="35"/>
      <c r="P94" s="34"/>
      <c r="Q94" s="29"/>
      <c r="R94" s="33"/>
      <c r="S94" s="34"/>
      <c r="T94" s="29"/>
      <c r="U94" s="33"/>
      <c r="V94" s="3" t="n">
        <f aca="false">H94*I94+K94*L94+N94*O94+Q94*R94+T94*U94</f>
        <v>0</v>
      </c>
      <c r="W94" s="3" t="n">
        <f aca="false">V94-X94</f>
        <v>0</v>
      </c>
      <c r="X94" s="3" t="n">
        <f aca="false">IF(V94&gt;5000,5000,V94)</f>
        <v>0</v>
      </c>
    </row>
    <row r="95" customFormat="false" ht="15.75" hidden="false" customHeight="true" outlineLevel="0" collapsed="false">
      <c r="A95" s="1" t="str">
        <f aca="false">IF(C95="","",HLOOKUP(C95,町,2,0)*1000+D95)</f>
        <v/>
      </c>
      <c r="B95" s="20" t="n">
        <v>83</v>
      </c>
      <c r="C95" s="28"/>
      <c r="D95" s="28"/>
      <c r="E95" s="29"/>
      <c r="F95" s="30"/>
      <c r="G95" s="31"/>
      <c r="H95" s="32"/>
      <c r="I95" s="36"/>
      <c r="J95" s="34"/>
      <c r="K95" s="29"/>
      <c r="L95" s="33"/>
      <c r="M95" s="37"/>
      <c r="N95" s="29"/>
      <c r="O95" s="35"/>
      <c r="P95" s="34"/>
      <c r="Q95" s="29"/>
      <c r="R95" s="33"/>
      <c r="S95" s="34"/>
      <c r="T95" s="29"/>
      <c r="U95" s="33"/>
      <c r="V95" s="3" t="n">
        <f aca="false">H95*I95+K95*L95+N95*O95+Q95*R95+T95*U95</f>
        <v>0</v>
      </c>
      <c r="W95" s="3" t="n">
        <f aca="false">V95-X95</f>
        <v>0</v>
      </c>
      <c r="X95" s="3" t="n">
        <f aca="false">IF(V95&gt;5000,5000,V95)</f>
        <v>0</v>
      </c>
    </row>
    <row r="96" customFormat="false" ht="15.75" hidden="false" customHeight="true" outlineLevel="0" collapsed="false">
      <c r="A96" s="1" t="str">
        <f aca="false">IF(C96="","",HLOOKUP(C96,町,2,0)*1000+D96)</f>
        <v/>
      </c>
      <c r="B96" s="20" t="n">
        <v>84</v>
      </c>
      <c r="C96" s="28"/>
      <c r="D96" s="28"/>
      <c r="E96" s="29"/>
      <c r="F96" s="30"/>
      <c r="G96" s="31"/>
      <c r="H96" s="32"/>
      <c r="I96" s="36"/>
      <c r="J96" s="34"/>
      <c r="K96" s="29"/>
      <c r="L96" s="33"/>
      <c r="M96" s="37"/>
      <c r="N96" s="29"/>
      <c r="O96" s="35"/>
      <c r="P96" s="34"/>
      <c r="Q96" s="29"/>
      <c r="R96" s="33"/>
      <c r="S96" s="34"/>
      <c r="T96" s="29"/>
      <c r="U96" s="33"/>
      <c r="V96" s="3" t="n">
        <f aca="false">H96*I96+K96*L96+N96*O96+Q96*R96+T96*U96</f>
        <v>0</v>
      </c>
      <c r="W96" s="3" t="n">
        <f aca="false">V96-X96</f>
        <v>0</v>
      </c>
      <c r="X96" s="3" t="n">
        <f aca="false">IF(V96&gt;5000,5000,V96)</f>
        <v>0</v>
      </c>
    </row>
    <row r="97" customFormat="false" ht="15.75" hidden="false" customHeight="true" outlineLevel="0" collapsed="false">
      <c r="A97" s="1" t="str">
        <f aca="false">IF(C97="","",HLOOKUP(C97,町,2,0)*1000+D97)</f>
        <v/>
      </c>
      <c r="B97" s="20" t="n">
        <v>85</v>
      </c>
      <c r="C97" s="28"/>
      <c r="D97" s="28"/>
      <c r="E97" s="29"/>
      <c r="F97" s="30"/>
      <c r="G97" s="31"/>
      <c r="H97" s="32"/>
      <c r="I97" s="36"/>
      <c r="J97" s="34"/>
      <c r="K97" s="29"/>
      <c r="L97" s="33"/>
      <c r="M97" s="37"/>
      <c r="N97" s="29"/>
      <c r="O97" s="35"/>
      <c r="P97" s="34"/>
      <c r="Q97" s="29"/>
      <c r="R97" s="33"/>
      <c r="S97" s="34"/>
      <c r="T97" s="29"/>
      <c r="U97" s="33"/>
      <c r="V97" s="3" t="n">
        <f aca="false">H97*I97+K97*L97+N97*O97+Q97*R97+T97*U97</f>
        <v>0</v>
      </c>
      <c r="W97" s="3" t="n">
        <f aca="false">V97-X97</f>
        <v>0</v>
      </c>
      <c r="X97" s="3" t="n">
        <f aca="false">IF(V97&gt;5000,5000,V97)</f>
        <v>0</v>
      </c>
    </row>
    <row r="98" customFormat="false" ht="15.75" hidden="false" customHeight="true" outlineLevel="0" collapsed="false">
      <c r="A98" s="1" t="str">
        <f aca="false">IF(C98="","",HLOOKUP(C98,町,2,0)*1000+D98)</f>
        <v/>
      </c>
      <c r="B98" s="20" t="n">
        <v>86</v>
      </c>
      <c r="C98" s="28"/>
      <c r="D98" s="28"/>
      <c r="E98" s="29"/>
      <c r="F98" s="30"/>
      <c r="G98" s="31"/>
      <c r="H98" s="32"/>
      <c r="I98" s="36"/>
      <c r="J98" s="34"/>
      <c r="K98" s="29"/>
      <c r="L98" s="33"/>
      <c r="M98" s="37"/>
      <c r="N98" s="29"/>
      <c r="O98" s="35"/>
      <c r="P98" s="34"/>
      <c r="Q98" s="29"/>
      <c r="R98" s="33"/>
      <c r="S98" s="34"/>
      <c r="T98" s="29"/>
      <c r="U98" s="33"/>
      <c r="V98" s="3" t="n">
        <f aca="false">H98*I98+K98*L98+N98*O98+Q98*R98+T98*U98</f>
        <v>0</v>
      </c>
      <c r="W98" s="3" t="n">
        <f aca="false">V98-X98</f>
        <v>0</v>
      </c>
      <c r="X98" s="3" t="n">
        <f aca="false">IF(V98&gt;5000,5000,V98)</f>
        <v>0</v>
      </c>
    </row>
    <row r="99" customFormat="false" ht="15.75" hidden="false" customHeight="true" outlineLevel="0" collapsed="false">
      <c r="A99" s="1" t="str">
        <f aca="false">IF(C99="","",HLOOKUP(C99,町,2,0)*1000+D99)</f>
        <v/>
      </c>
      <c r="B99" s="20" t="n">
        <v>87</v>
      </c>
      <c r="C99" s="28"/>
      <c r="D99" s="28"/>
      <c r="E99" s="29"/>
      <c r="F99" s="30"/>
      <c r="G99" s="31"/>
      <c r="H99" s="32"/>
      <c r="I99" s="36"/>
      <c r="J99" s="34"/>
      <c r="K99" s="29"/>
      <c r="L99" s="33"/>
      <c r="M99" s="37"/>
      <c r="N99" s="29"/>
      <c r="O99" s="35"/>
      <c r="P99" s="34"/>
      <c r="Q99" s="29"/>
      <c r="R99" s="33"/>
      <c r="S99" s="34"/>
      <c r="T99" s="29"/>
      <c r="U99" s="33"/>
      <c r="V99" s="3" t="n">
        <f aca="false">H99*I99+K99*L99+N99*O99+Q99*R99+T99*U99</f>
        <v>0</v>
      </c>
      <c r="W99" s="3" t="n">
        <f aca="false">V99-X99</f>
        <v>0</v>
      </c>
      <c r="X99" s="3" t="n">
        <f aca="false">IF(V99&gt;5000,5000,V99)</f>
        <v>0</v>
      </c>
    </row>
    <row r="100" customFormat="false" ht="15.75" hidden="false" customHeight="true" outlineLevel="0" collapsed="false">
      <c r="A100" s="1" t="str">
        <f aca="false">IF(C100="","",HLOOKUP(C100,町,2,0)*1000+D100)</f>
        <v/>
      </c>
      <c r="B100" s="20" t="n">
        <v>88</v>
      </c>
      <c r="C100" s="28"/>
      <c r="D100" s="28"/>
      <c r="E100" s="29"/>
      <c r="F100" s="30"/>
      <c r="G100" s="31"/>
      <c r="H100" s="32"/>
      <c r="I100" s="36"/>
      <c r="J100" s="34"/>
      <c r="K100" s="29"/>
      <c r="L100" s="33"/>
      <c r="M100" s="37"/>
      <c r="N100" s="29"/>
      <c r="O100" s="35"/>
      <c r="P100" s="34"/>
      <c r="Q100" s="29"/>
      <c r="R100" s="33"/>
      <c r="S100" s="34"/>
      <c r="T100" s="29"/>
      <c r="U100" s="33"/>
      <c r="V100" s="3" t="n">
        <f aca="false">H100*I100+K100*L100+N100*O100+Q100*R100+T100*U100</f>
        <v>0</v>
      </c>
      <c r="W100" s="3" t="n">
        <f aca="false">V100-X100</f>
        <v>0</v>
      </c>
      <c r="X100" s="3" t="n">
        <f aca="false">IF(V100&gt;5000,5000,V100)</f>
        <v>0</v>
      </c>
    </row>
    <row r="101" customFormat="false" ht="15.75" hidden="false" customHeight="true" outlineLevel="0" collapsed="false">
      <c r="A101" s="1" t="str">
        <f aca="false">IF(C101="","",HLOOKUP(C101,町,2,0)*1000+D101)</f>
        <v/>
      </c>
      <c r="B101" s="20" t="n">
        <v>89</v>
      </c>
      <c r="C101" s="28"/>
      <c r="D101" s="28"/>
      <c r="E101" s="29"/>
      <c r="F101" s="30"/>
      <c r="G101" s="31"/>
      <c r="H101" s="32"/>
      <c r="I101" s="36"/>
      <c r="J101" s="34"/>
      <c r="K101" s="29"/>
      <c r="L101" s="33"/>
      <c r="M101" s="37"/>
      <c r="N101" s="29"/>
      <c r="O101" s="35"/>
      <c r="P101" s="34"/>
      <c r="Q101" s="29"/>
      <c r="R101" s="33"/>
      <c r="S101" s="34"/>
      <c r="T101" s="29"/>
      <c r="U101" s="33"/>
      <c r="V101" s="3" t="n">
        <f aca="false">H101*I101+K101*L101+N101*O101+Q101*R101+T101*U101</f>
        <v>0</v>
      </c>
      <c r="W101" s="3" t="n">
        <f aca="false">V101-X101</f>
        <v>0</v>
      </c>
      <c r="X101" s="3" t="n">
        <f aca="false">IF(V101&gt;5000,5000,V101)</f>
        <v>0</v>
      </c>
    </row>
    <row r="102" customFormat="false" ht="15.75" hidden="false" customHeight="true" outlineLevel="0" collapsed="false">
      <c r="A102" s="1" t="str">
        <f aca="false">IF(C102="","",HLOOKUP(C102,町,2,0)*1000+D102)</f>
        <v/>
      </c>
      <c r="B102" s="20" t="n">
        <v>90</v>
      </c>
      <c r="C102" s="28"/>
      <c r="D102" s="28"/>
      <c r="E102" s="29"/>
      <c r="F102" s="30"/>
      <c r="G102" s="31"/>
      <c r="H102" s="32"/>
      <c r="I102" s="36"/>
      <c r="J102" s="34"/>
      <c r="K102" s="29"/>
      <c r="L102" s="33"/>
      <c r="M102" s="37"/>
      <c r="N102" s="29"/>
      <c r="O102" s="35"/>
      <c r="P102" s="34"/>
      <c r="Q102" s="29"/>
      <c r="R102" s="33"/>
      <c r="S102" s="34"/>
      <c r="T102" s="29"/>
      <c r="U102" s="33"/>
      <c r="V102" s="3" t="n">
        <f aca="false">H102*I102+K102*L102+N102*O102+Q102*R102+T102*U102</f>
        <v>0</v>
      </c>
      <c r="W102" s="3" t="n">
        <f aca="false">V102-X102</f>
        <v>0</v>
      </c>
      <c r="X102" s="3" t="n">
        <f aca="false">IF(V102&gt;5000,5000,V102)</f>
        <v>0</v>
      </c>
    </row>
    <row r="103" customFormat="false" ht="15.75" hidden="false" customHeight="true" outlineLevel="0" collapsed="false">
      <c r="A103" s="1" t="str">
        <f aca="false">IF(C103="","",HLOOKUP(C103,町,2,0)*1000+D103)</f>
        <v/>
      </c>
      <c r="B103" s="20" t="n">
        <v>91</v>
      </c>
      <c r="C103" s="28"/>
      <c r="D103" s="28"/>
      <c r="E103" s="29"/>
      <c r="F103" s="30"/>
      <c r="G103" s="31"/>
      <c r="H103" s="32"/>
      <c r="I103" s="36"/>
      <c r="J103" s="34"/>
      <c r="K103" s="29"/>
      <c r="L103" s="33"/>
      <c r="M103" s="37"/>
      <c r="N103" s="29"/>
      <c r="O103" s="35"/>
      <c r="P103" s="34"/>
      <c r="Q103" s="29"/>
      <c r="R103" s="33"/>
      <c r="S103" s="34"/>
      <c r="T103" s="29"/>
      <c r="U103" s="33"/>
      <c r="V103" s="3" t="n">
        <f aca="false">H103*I103+K103*L103+N103*O103+Q103*R103+T103*U103</f>
        <v>0</v>
      </c>
      <c r="W103" s="3" t="n">
        <f aca="false">V103-X103</f>
        <v>0</v>
      </c>
      <c r="X103" s="3" t="n">
        <f aca="false">IF(V103&gt;5000,5000,V103)</f>
        <v>0</v>
      </c>
    </row>
    <row r="104" customFormat="false" ht="15.75" hidden="false" customHeight="true" outlineLevel="0" collapsed="false">
      <c r="A104" s="1" t="str">
        <f aca="false">IF(C104="","",HLOOKUP(C104,町,2,0)*1000+D104)</f>
        <v/>
      </c>
      <c r="B104" s="20" t="n">
        <v>92</v>
      </c>
      <c r="C104" s="28"/>
      <c r="D104" s="28"/>
      <c r="E104" s="29"/>
      <c r="F104" s="30"/>
      <c r="G104" s="31"/>
      <c r="H104" s="32"/>
      <c r="I104" s="36"/>
      <c r="J104" s="34"/>
      <c r="K104" s="29"/>
      <c r="L104" s="33"/>
      <c r="M104" s="37"/>
      <c r="N104" s="29"/>
      <c r="O104" s="35"/>
      <c r="P104" s="34"/>
      <c r="Q104" s="29"/>
      <c r="R104" s="33"/>
      <c r="S104" s="34"/>
      <c r="T104" s="29"/>
      <c r="U104" s="33"/>
      <c r="V104" s="3" t="n">
        <f aca="false">H104*I104+K104*L104+N104*O104+Q104*R104+T104*U104</f>
        <v>0</v>
      </c>
      <c r="W104" s="3" t="n">
        <f aca="false">V104-X104</f>
        <v>0</v>
      </c>
      <c r="X104" s="3" t="n">
        <f aca="false">IF(V104&gt;5000,5000,V104)</f>
        <v>0</v>
      </c>
    </row>
    <row r="105" customFormat="false" ht="15.75" hidden="false" customHeight="true" outlineLevel="0" collapsed="false">
      <c r="A105" s="1" t="str">
        <f aca="false">IF(C105="","",HLOOKUP(C105,町,2,0)*1000+D105)</f>
        <v/>
      </c>
      <c r="B105" s="20" t="n">
        <v>93</v>
      </c>
      <c r="C105" s="28"/>
      <c r="D105" s="28"/>
      <c r="E105" s="29"/>
      <c r="F105" s="30"/>
      <c r="G105" s="31"/>
      <c r="H105" s="32"/>
      <c r="I105" s="36"/>
      <c r="J105" s="34"/>
      <c r="K105" s="29"/>
      <c r="L105" s="33"/>
      <c r="M105" s="37"/>
      <c r="N105" s="29"/>
      <c r="O105" s="35"/>
      <c r="P105" s="34"/>
      <c r="Q105" s="29"/>
      <c r="R105" s="33"/>
      <c r="S105" s="34"/>
      <c r="T105" s="29"/>
      <c r="U105" s="33"/>
      <c r="V105" s="3" t="n">
        <f aca="false">H105*I105+K105*L105+N105*O105+Q105*R105+T105*U105</f>
        <v>0</v>
      </c>
      <c r="W105" s="3" t="n">
        <f aca="false">V105-X105</f>
        <v>0</v>
      </c>
      <c r="X105" s="3" t="n">
        <f aca="false">IF(V105&gt;5000,5000,V105)</f>
        <v>0</v>
      </c>
    </row>
    <row r="106" customFormat="false" ht="15.75" hidden="false" customHeight="true" outlineLevel="0" collapsed="false">
      <c r="A106" s="1" t="str">
        <f aca="false">IF(C106="","",HLOOKUP(C106,町,2,0)*1000+D106)</f>
        <v/>
      </c>
      <c r="B106" s="20" t="n">
        <v>94</v>
      </c>
      <c r="C106" s="28"/>
      <c r="D106" s="28"/>
      <c r="E106" s="29"/>
      <c r="F106" s="30"/>
      <c r="G106" s="31"/>
      <c r="H106" s="32"/>
      <c r="I106" s="36"/>
      <c r="J106" s="34"/>
      <c r="K106" s="29"/>
      <c r="L106" s="33"/>
      <c r="M106" s="37"/>
      <c r="N106" s="29"/>
      <c r="O106" s="35"/>
      <c r="P106" s="34"/>
      <c r="Q106" s="29"/>
      <c r="R106" s="33"/>
      <c r="S106" s="34"/>
      <c r="T106" s="29"/>
      <c r="U106" s="33"/>
      <c r="V106" s="3" t="n">
        <f aca="false">H106*I106+K106*L106+N106*O106+Q106*R106+T106*U106</f>
        <v>0</v>
      </c>
      <c r="W106" s="3" t="n">
        <f aca="false">V106-X106</f>
        <v>0</v>
      </c>
      <c r="X106" s="3" t="n">
        <f aca="false">IF(V106&gt;5000,5000,V106)</f>
        <v>0</v>
      </c>
    </row>
    <row r="107" customFormat="false" ht="15.75" hidden="false" customHeight="true" outlineLevel="0" collapsed="false">
      <c r="A107" s="1" t="str">
        <f aca="false">IF(C107="","",HLOOKUP(C107,町,2,0)*1000+D107)</f>
        <v/>
      </c>
      <c r="B107" s="20" t="n">
        <v>95</v>
      </c>
      <c r="C107" s="28"/>
      <c r="D107" s="28"/>
      <c r="E107" s="29"/>
      <c r="F107" s="30"/>
      <c r="G107" s="31"/>
      <c r="H107" s="32"/>
      <c r="I107" s="36"/>
      <c r="J107" s="34"/>
      <c r="K107" s="29"/>
      <c r="L107" s="33"/>
      <c r="M107" s="37"/>
      <c r="N107" s="29"/>
      <c r="O107" s="35"/>
      <c r="P107" s="34"/>
      <c r="Q107" s="29"/>
      <c r="R107" s="33"/>
      <c r="S107" s="34"/>
      <c r="T107" s="29"/>
      <c r="U107" s="33"/>
      <c r="V107" s="3" t="n">
        <f aca="false">H107*I107+K107*L107+N107*O107+Q107*R107+T107*U107</f>
        <v>0</v>
      </c>
      <c r="W107" s="3" t="n">
        <f aca="false">V107-X107</f>
        <v>0</v>
      </c>
      <c r="X107" s="3" t="n">
        <f aca="false">IF(V107&gt;5000,5000,V107)</f>
        <v>0</v>
      </c>
    </row>
    <row r="108" customFormat="false" ht="15.75" hidden="false" customHeight="true" outlineLevel="0" collapsed="false">
      <c r="A108" s="1" t="str">
        <f aca="false">IF(C108="","",HLOOKUP(C108,町,2,0)*1000+D108)</f>
        <v/>
      </c>
      <c r="B108" s="20" t="n">
        <v>96</v>
      </c>
      <c r="C108" s="28"/>
      <c r="D108" s="28"/>
      <c r="E108" s="29"/>
      <c r="F108" s="30"/>
      <c r="G108" s="31"/>
      <c r="H108" s="32"/>
      <c r="I108" s="36"/>
      <c r="J108" s="34"/>
      <c r="K108" s="29"/>
      <c r="L108" s="33"/>
      <c r="M108" s="37"/>
      <c r="N108" s="29"/>
      <c r="O108" s="35"/>
      <c r="P108" s="34"/>
      <c r="Q108" s="29"/>
      <c r="R108" s="33"/>
      <c r="S108" s="34"/>
      <c r="T108" s="29"/>
      <c r="U108" s="33"/>
      <c r="V108" s="3" t="n">
        <f aca="false">H108*I108+K108*L108+N108*O108+Q108*R108+T108*U108</f>
        <v>0</v>
      </c>
      <c r="W108" s="3" t="n">
        <f aca="false">V108-X108</f>
        <v>0</v>
      </c>
      <c r="X108" s="3" t="n">
        <f aca="false">IF(V108&gt;5000,5000,V108)</f>
        <v>0</v>
      </c>
    </row>
    <row r="109" customFormat="false" ht="15.75" hidden="false" customHeight="true" outlineLevel="0" collapsed="false">
      <c r="A109" s="1" t="str">
        <f aca="false">IF(C109="","",HLOOKUP(C109,町,2,0)*1000+D109)</f>
        <v/>
      </c>
      <c r="B109" s="20" t="n">
        <v>97</v>
      </c>
      <c r="C109" s="28"/>
      <c r="D109" s="28"/>
      <c r="E109" s="29"/>
      <c r="F109" s="30"/>
      <c r="G109" s="31"/>
      <c r="H109" s="32"/>
      <c r="I109" s="36"/>
      <c r="J109" s="34"/>
      <c r="K109" s="29"/>
      <c r="L109" s="33"/>
      <c r="M109" s="37"/>
      <c r="N109" s="29"/>
      <c r="O109" s="35"/>
      <c r="P109" s="34"/>
      <c r="Q109" s="29"/>
      <c r="R109" s="33"/>
      <c r="S109" s="34"/>
      <c r="T109" s="29"/>
      <c r="U109" s="33"/>
      <c r="V109" s="3" t="n">
        <f aca="false">H109*I109+K109*L109+N109*O109+Q109*R109+T109*U109</f>
        <v>0</v>
      </c>
      <c r="W109" s="3" t="n">
        <f aca="false">V109-X109</f>
        <v>0</v>
      </c>
      <c r="X109" s="3" t="n">
        <f aca="false">IF(V109&gt;5000,5000,V109)</f>
        <v>0</v>
      </c>
    </row>
    <row r="110" customFormat="false" ht="15.75" hidden="false" customHeight="true" outlineLevel="0" collapsed="false">
      <c r="A110" s="1" t="str">
        <f aca="false">IF(C110="","",HLOOKUP(C110,町,2,0)*1000+D110)</f>
        <v/>
      </c>
      <c r="B110" s="20" t="n">
        <v>98</v>
      </c>
      <c r="C110" s="28"/>
      <c r="D110" s="28"/>
      <c r="E110" s="29"/>
      <c r="F110" s="30"/>
      <c r="G110" s="31"/>
      <c r="H110" s="32"/>
      <c r="I110" s="36"/>
      <c r="J110" s="34"/>
      <c r="K110" s="29"/>
      <c r="L110" s="33"/>
      <c r="M110" s="37"/>
      <c r="N110" s="29"/>
      <c r="O110" s="35"/>
      <c r="P110" s="34"/>
      <c r="Q110" s="29"/>
      <c r="R110" s="33"/>
      <c r="S110" s="34"/>
      <c r="T110" s="29"/>
      <c r="U110" s="33"/>
      <c r="V110" s="3" t="n">
        <f aca="false">H110*I110+K110*L110+N110*O110+Q110*R110+T110*U110</f>
        <v>0</v>
      </c>
      <c r="W110" s="3" t="n">
        <f aca="false">V110-X110</f>
        <v>0</v>
      </c>
      <c r="X110" s="3" t="n">
        <f aca="false">IF(V110&gt;5000,5000,V110)</f>
        <v>0</v>
      </c>
    </row>
    <row r="111" customFormat="false" ht="15.75" hidden="false" customHeight="true" outlineLevel="0" collapsed="false">
      <c r="A111" s="1" t="str">
        <f aca="false">IF(C111="","",HLOOKUP(C111,町,2,0)*1000+D111)</f>
        <v/>
      </c>
      <c r="B111" s="20" t="n">
        <v>99</v>
      </c>
      <c r="C111" s="28"/>
      <c r="D111" s="28"/>
      <c r="E111" s="29"/>
      <c r="F111" s="30"/>
      <c r="G111" s="31"/>
      <c r="H111" s="32"/>
      <c r="I111" s="36"/>
      <c r="J111" s="34"/>
      <c r="K111" s="29"/>
      <c r="L111" s="33"/>
      <c r="M111" s="37"/>
      <c r="N111" s="29"/>
      <c r="O111" s="35"/>
      <c r="P111" s="34"/>
      <c r="Q111" s="29"/>
      <c r="R111" s="33"/>
      <c r="S111" s="34"/>
      <c r="T111" s="29"/>
      <c r="U111" s="33"/>
      <c r="V111" s="3" t="n">
        <f aca="false">H111*I111+K111*L111+N111*O111+Q111*R111+T111*U111</f>
        <v>0</v>
      </c>
      <c r="W111" s="3" t="n">
        <f aca="false">V111-X111</f>
        <v>0</v>
      </c>
      <c r="X111" s="3" t="n">
        <f aca="false">IF(V111&gt;5000,5000,V111)</f>
        <v>0</v>
      </c>
    </row>
    <row r="112" customFormat="false" ht="15.75" hidden="false" customHeight="true" outlineLevel="0" collapsed="false">
      <c r="A112" s="1" t="str">
        <f aca="false">IF(C112="","",HLOOKUP(C112,町,2,0)*1000+D112)</f>
        <v/>
      </c>
      <c r="B112" s="20" t="n">
        <v>100</v>
      </c>
      <c r="C112" s="28"/>
      <c r="D112" s="28"/>
      <c r="E112" s="29"/>
      <c r="F112" s="30"/>
      <c r="G112" s="31"/>
      <c r="H112" s="32"/>
      <c r="I112" s="36"/>
      <c r="J112" s="34"/>
      <c r="K112" s="29"/>
      <c r="L112" s="33"/>
      <c r="M112" s="37"/>
      <c r="N112" s="29"/>
      <c r="O112" s="35"/>
      <c r="P112" s="34"/>
      <c r="Q112" s="29"/>
      <c r="R112" s="33"/>
      <c r="S112" s="34"/>
      <c r="T112" s="29"/>
      <c r="U112" s="33"/>
      <c r="V112" s="3" t="n">
        <f aca="false">H112*I112+K112*L112+N112*O112+Q112*R112+T112*U112</f>
        <v>0</v>
      </c>
      <c r="W112" s="3" t="n">
        <f aca="false">V112-X112</f>
        <v>0</v>
      </c>
      <c r="X112" s="3" t="n">
        <f aca="false">IF(V112&gt;5000,5000,V112)</f>
        <v>0</v>
      </c>
    </row>
    <row r="113" customFormat="false" ht="15.75" hidden="false" customHeight="true" outlineLevel="0" collapsed="false">
      <c r="A113" s="1" t="str">
        <f aca="false">IF(C113="","",HLOOKUP(C113,町,2,0)*1000+D113)</f>
        <v/>
      </c>
      <c r="B113" s="20" t="n">
        <v>101</v>
      </c>
      <c r="C113" s="28"/>
      <c r="D113" s="28"/>
      <c r="E113" s="29"/>
      <c r="F113" s="30"/>
      <c r="G113" s="31"/>
      <c r="H113" s="32"/>
      <c r="I113" s="36"/>
      <c r="J113" s="34"/>
      <c r="K113" s="29"/>
      <c r="L113" s="33"/>
      <c r="M113" s="37"/>
      <c r="N113" s="29"/>
      <c r="O113" s="35"/>
      <c r="P113" s="34"/>
      <c r="Q113" s="29"/>
      <c r="R113" s="33"/>
      <c r="S113" s="34"/>
      <c r="T113" s="29"/>
      <c r="U113" s="33"/>
      <c r="V113" s="3" t="n">
        <f aca="false">H113*I113+K113*L113+N113*O113+Q113*R113+T113*U113</f>
        <v>0</v>
      </c>
      <c r="W113" s="3" t="n">
        <f aca="false">V113-X113</f>
        <v>0</v>
      </c>
      <c r="X113" s="3" t="n">
        <f aca="false">IF(V113&gt;5000,5000,V113)</f>
        <v>0</v>
      </c>
    </row>
    <row r="114" customFormat="false" ht="15.75" hidden="false" customHeight="true" outlineLevel="0" collapsed="false">
      <c r="A114" s="1" t="str">
        <f aca="false">IF(C114="","",HLOOKUP(C114,町,2,0)*1000+D114)</f>
        <v/>
      </c>
      <c r="B114" s="20" t="n">
        <v>102</v>
      </c>
      <c r="C114" s="28"/>
      <c r="D114" s="28"/>
      <c r="E114" s="29"/>
      <c r="F114" s="30"/>
      <c r="G114" s="31"/>
      <c r="H114" s="32"/>
      <c r="I114" s="36"/>
      <c r="J114" s="34"/>
      <c r="K114" s="29"/>
      <c r="L114" s="33"/>
      <c r="M114" s="37"/>
      <c r="N114" s="29"/>
      <c r="O114" s="35"/>
      <c r="P114" s="34"/>
      <c r="Q114" s="29"/>
      <c r="R114" s="33"/>
      <c r="S114" s="34"/>
      <c r="T114" s="29"/>
      <c r="U114" s="33"/>
      <c r="V114" s="3" t="n">
        <f aca="false">H114*I114+K114*L114+N114*O114+Q114*R114+T114*U114</f>
        <v>0</v>
      </c>
      <c r="W114" s="3" t="n">
        <f aca="false">V114-X114</f>
        <v>0</v>
      </c>
      <c r="X114" s="3" t="n">
        <f aca="false">IF(V114&gt;5000,5000,V114)</f>
        <v>0</v>
      </c>
    </row>
    <row r="115" customFormat="false" ht="15.75" hidden="false" customHeight="true" outlineLevel="0" collapsed="false">
      <c r="A115" s="1" t="str">
        <f aca="false">IF(C115="","",HLOOKUP(C115,町,2,0)*1000+D115)</f>
        <v/>
      </c>
      <c r="B115" s="20" t="n">
        <v>103</v>
      </c>
      <c r="C115" s="28"/>
      <c r="D115" s="28"/>
      <c r="E115" s="29"/>
      <c r="F115" s="30"/>
      <c r="G115" s="31"/>
      <c r="H115" s="32"/>
      <c r="I115" s="36"/>
      <c r="J115" s="34"/>
      <c r="K115" s="29"/>
      <c r="L115" s="33"/>
      <c r="M115" s="37"/>
      <c r="N115" s="29"/>
      <c r="O115" s="35"/>
      <c r="P115" s="34"/>
      <c r="Q115" s="29"/>
      <c r="R115" s="33"/>
      <c r="S115" s="34"/>
      <c r="T115" s="29"/>
      <c r="U115" s="33"/>
      <c r="V115" s="3" t="n">
        <f aca="false">H115*I115+K115*L115+N115*O115+Q115*R115+T115*U115</f>
        <v>0</v>
      </c>
      <c r="W115" s="3" t="n">
        <f aca="false">V115-X115</f>
        <v>0</v>
      </c>
      <c r="X115" s="3" t="n">
        <f aca="false">IF(V115&gt;5000,5000,V115)</f>
        <v>0</v>
      </c>
    </row>
    <row r="116" customFormat="false" ht="15.75" hidden="false" customHeight="true" outlineLevel="0" collapsed="false">
      <c r="A116" s="1" t="str">
        <f aca="false">IF(C116="","",HLOOKUP(C116,町,2,0)*1000+D116)</f>
        <v/>
      </c>
      <c r="B116" s="20" t="n">
        <v>104</v>
      </c>
      <c r="C116" s="28"/>
      <c r="D116" s="28"/>
      <c r="E116" s="29"/>
      <c r="F116" s="30"/>
      <c r="G116" s="31"/>
      <c r="H116" s="32"/>
      <c r="I116" s="36"/>
      <c r="J116" s="34"/>
      <c r="K116" s="29"/>
      <c r="L116" s="33"/>
      <c r="M116" s="37"/>
      <c r="N116" s="29"/>
      <c r="O116" s="35"/>
      <c r="P116" s="34"/>
      <c r="Q116" s="29"/>
      <c r="R116" s="33"/>
      <c r="S116" s="34"/>
      <c r="T116" s="29"/>
      <c r="U116" s="33"/>
      <c r="V116" s="3" t="n">
        <f aca="false">H116*I116+K116*L116+N116*O116+Q116*R116+T116*U116</f>
        <v>0</v>
      </c>
      <c r="W116" s="3" t="n">
        <f aca="false">V116-X116</f>
        <v>0</v>
      </c>
      <c r="X116" s="3" t="n">
        <f aca="false">IF(V116&gt;5000,5000,V116)</f>
        <v>0</v>
      </c>
    </row>
    <row r="117" customFormat="false" ht="15.75" hidden="false" customHeight="true" outlineLevel="0" collapsed="false">
      <c r="A117" s="1" t="str">
        <f aca="false">IF(C117="","",HLOOKUP(C117,町,2,0)*1000+D117)</f>
        <v/>
      </c>
      <c r="B117" s="20" t="n">
        <v>105</v>
      </c>
      <c r="C117" s="28"/>
      <c r="D117" s="28"/>
      <c r="E117" s="29"/>
      <c r="F117" s="30"/>
      <c r="G117" s="31"/>
      <c r="H117" s="32"/>
      <c r="I117" s="36"/>
      <c r="J117" s="34"/>
      <c r="K117" s="29"/>
      <c r="L117" s="33"/>
      <c r="M117" s="37"/>
      <c r="N117" s="29"/>
      <c r="O117" s="35"/>
      <c r="P117" s="34"/>
      <c r="Q117" s="29"/>
      <c r="R117" s="33"/>
      <c r="S117" s="34"/>
      <c r="T117" s="29"/>
      <c r="U117" s="33"/>
      <c r="V117" s="3" t="n">
        <f aca="false">H117*I117+K117*L117+N117*O117+Q117*R117+T117*U117</f>
        <v>0</v>
      </c>
      <c r="W117" s="3" t="n">
        <f aca="false">V117-X117</f>
        <v>0</v>
      </c>
      <c r="X117" s="3" t="n">
        <f aca="false">IF(V117&gt;5000,5000,V117)</f>
        <v>0</v>
      </c>
    </row>
    <row r="118" customFormat="false" ht="15.75" hidden="false" customHeight="true" outlineLevel="0" collapsed="false">
      <c r="A118" s="1" t="str">
        <f aca="false">IF(C118="","",HLOOKUP(C118,町,2,0)*1000+D118)</f>
        <v/>
      </c>
      <c r="B118" s="20" t="n">
        <v>106</v>
      </c>
      <c r="C118" s="28"/>
      <c r="D118" s="28"/>
      <c r="E118" s="29"/>
      <c r="F118" s="30"/>
      <c r="G118" s="31"/>
      <c r="H118" s="32"/>
      <c r="I118" s="36"/>
      <c r="J118" s="34"/>
      <c r="K118" s="29"/>
      <c r="L118" s="33"/>
      <c r="M118" s="37"/>
      <c r="N118" s="29"/>
      <c r="O118" s="35"/>
      <c r="P118" s="34"/>
      <c r="Q118" s="29"/>
      <c r="R118" s="33"/>
      <c r="S118" s="34"/>
      <c r="T118" s="29"/>
      <c r="U118" s="33"/>
      <c r="V118" s="3" t="n">
        <f aca="false">H118*I118+K118*L118+N118*O118+Q118*R118+T118*U118</f>
        <v>0</v>
      </c>
      <c r="W118" s="3" t="n">
        <f aca="false">V118-X118</f>
        <v>0</v>
      </c>
      <c r="X118" s="3" t="n">
        <f aca="false">IF(V118&gt;5000,5000,V118)</f>
        <v>0</v>
      </c>
    </row>
    <row r="119" customFormat="false" ht="15.75" hidden="false" customHeight="true" outlineLevel="0" collapsed="false">
      <c r="A119" s="1" t="str">
        <f aca="false">IF(C119="","",HLOOKUP(C119,町,2,0)*1000+D119)</f>
        <v/>
      </c>
      <c r="B119" s="20" t="n">
        <v>107</v>
      </c>
      <c r="C119" s="28"/>
      <c r="D119" s="28"/>
      <c r="E119" s="29"/>
      <c r="F119" s="30"/>
      <c r="G119" s="31"/>
      <c r="H119" s="32"/>
      <c r="I119" s="36"/>
      <c r="J119" s="34"/>
      <c r="K119" s="29"/>
      <c r="L119" s="33"/>
      <c r="M119" s="37"/>
      <c r="N119" s="29"/>
      <c r="O119" s="35"/>
      <c r="P119" s="34"/>
      <c r="Q119" s="29"/>
      <c r="R119" s="33"/>
      <c r="S119" s="34"/>
      <c r="T119" s="29"/>
      <c r="U119" s="33"/>
      <c r="V119" s="3" t="n">
        <f aca="false">H119*I119+K119*L119+N119*O119+Q119*R119+T119*U119</f>
        <v>0</v>
      </c>
      <c r="W119" s="3" t="n">
        <f aca="false">V119-X119</f>
        <v>0</v>
      </c>
      <c r="X119" s="3" t="n">
        <f aca="false">IF(V119&gt;5000,5000,V119)</f>
        <v>0</v>
      </c>
    </row>
    <row r="120" customFormat="false" ht="15.75" hidden="false" customHeight="true" outlineLevel="0" collapsed="false">
      <c r="A120" s="1" t="str">
        <f aca="false">IF(C120="","",HLOOKUP(C120,町,2,0)*1000+D120)</f>
        <v/>
      </c>
      <c r="B120" s="20" t="n">
        <v>108</v>
      </c>
      <c r="C120" s="28"/>
      <c r="D120" s="28"/>
      <c r="E120" s="29"/>
      <c r="F120" s="30"/>
      <c r="G120" s="31"/>
      <c r="H120" s="32"/>
      <c r="I120" s="36"/>
      <c r="J120" s="34"/>
      <c r="K120" s="29"/>
      <c r="L120" s="33"/>
      <c r="M120" s="37"/>
      <c r="N120" s="29"/>
      <c r="O120" s="35"/>
      <c r="P120" s="34"/>
      <c r="Q120" s="29"/>
      <c r="R120" s="33"/>
      <c r="S120" s="34"/>
      <c r="T120" s="29"/>
      <c r="U120" s="33"/>
      <c r="V120" s="3" t="n">
        <f aca="false">H120*I120+K120*L120+N120*O120+Q120*R120+T120*U120</f>
        <v>0</v>
      </c>
      <c r="W120" s="3" t="n">
        <f aca="false">V120-X120</f>
        <v>0</v>
      </c>
      <c r="X120" s="3" t="n">
        <f aca="false">IF(V120&gt;5000,5000,V120)</f>
        <v>0</v>
      </c>
    </row>
    <row r="121" customFormat="false" ht="15.75" hidden="false" customHeight="true" outlineLevel="0" collapsed="false">
      <c r="A121" s="1" t="str">
        <f aca="false">IF(C121="","",HLOOKUP(C121,町,2,0)*1000+D121)</f>
        <v/>
      </c>
      <c r="B121" s="20" t="n">
        <v>109</v>
      </c>
      <c r="C121" s="28"/>
      <c r="D121" s="28"/>
      <c r="E121" s="29"/>
      <c r="F121" s="30"/>
      <c r="G121" s="31"/>
      <c r="H121" s="32"/>
      <c r="I121" s="36"/>
      <c r="J121" s="34"/>
      <c r="K121" s="29"/>
      <c r="L121" s="33"/>
      <c r="M121" s="37"/>
      <c r="N121" s="29"/>
      <c r="O121" s="35"/>
      <c r="P121" s="34"/>
      <c r="Q121" s="29"/>
      <c r="R121" s="33"/>
      <c r="S121" s="34"/>
      <c r="T121" s="29"/>
      <c r="U121" s="33"/>
      <c r="V121" s="3" t="n">
        <f aca="false">H121*I121+K121*L121+N121*O121+Q121*R121+T121*U121</f>
        <v>0</v>
      </c>
      <c r="W121" s="3" t="n">
        <f aca="false">V121-X121</f>
        <v>0</v>
      </c>
      <c r="X121" s="3" t="n">
        <f aca="false">IF(V121&gt;5000,5000,V121)</f>
        <v>0</v>
      </c>
    </row>
    <row r="122" customFormat="false" ht="15.75" hidden="false" customHeight="true" outlineLevel="0" collapsed="false">
      <c r="A122" s="1" t="str">
        <f aca="false">IF(C122="","",HLOOKUP(C122,町,2,0)*1000+D122)</f>
        <v/>
      </c>
      <c r="B122" s="20" t="n">
        <v>110</v>
      </c>
      <c r="C122" s="28"/>
      <c r="D122" s="28"/>
      <c r="E122" s="29"/>
      <c r="F122" s="30"/>
      <c r="G122" s="31"/>
      <c r="H122" s="32"/>
      <c r="I122" s="36"/>
      <c r="J122" s="34"/>
      <c r="K122" s="29"/>
      <c r="L122" s="33"/>
      <c r="M122" s="37"/>
      <c r="N122" s="29"/>
      <c r="O122" s="35"/>
      <c r="P122" s="34"/>
      <c r="Q122" s="29"/>
      <c r="R122" s="33"/>
      <c r="S122" s="34"/>
      <c r="T122" s="29"/>
      <c r="U122" s="33"/>
      <c r="V122" s="3" t="n">
        <f aca="false">H122*I122+K122*L122+N122*O122+Q122*R122+T122*U122</f>
        <v>0</v>
      </c>
      <c r="W122" s="3" t="n">
        <f aca="false">V122-X122</f>
        <v>0</v>
      </c>
      <c r="X122" s="3" t="n">
        <f aca="false">IF(V122&gt;5000,5000,V122)</f>
        <v>0</v>
      </c>
    </row>
    <row r="123" customFormat="false" ht="15.75" hidden="false" customHeight="true" outlineLevel="0" collapsed="false">
      <c r="A123" s="1" t="str">
        <f aca="false">IF(C123="","",HLOOKUP(C123,町,2,0)*1000+D123)</f>
        <v/>
      </c>
      <c r="B123" s="20" t="n">
        <v>111</v>
      </c>
      <c r="C123" s="28"/>
      <c r="D123" s="28"/>
      <c r="E123" s="29"/>
      <c r="F123" s="30"/>
      <c r="G123" s="31"/>
      <c r="H123" s="32"/>
      <c r="I123" s="36"/>
      <c r="J123" s="34"/>
      <c r="K123" s="29"/>
      <c r="L123" s="33"/>
      <c r="M123" s="37"/>
      <c r="N123" s="29"/>
      <c r="O123" s="35"/>
      <c r="P123" s="34"/>
      <c r="Q123" s="29"/>
      <c r="R123" s="33"/>
      <c r="S123" s="34"/>
      <c r="T123" s="29"/>
      <c r="U123" s="33"/>
      <c r="V123" s="3" t="n">
        <f aca="false">H123*I123+K123*L123+N123*O123+Q123*R123+T123*U123</f>
        <v>0</v>
      </c>
      <c r="W123" s="3" t="n">
        <f aca="false">V123-X123</f>
        <v>0</v>
      </c>
      <c r="X123" s="3" t="n">
        <f aca="false">IF(V123&gt;5000,5000,V123)</f>
        <v>0</v>
      </c>
    </row>
    <row r="124" customFormat="false" ht="15.75" hidden="false" customHeight="true" outlineLevel="0" collapsed="false">
      <c r="A124" s="1" t="str">
        <f aca="false">IF(C124="","",HLOOKUP(C124,町,2,0)*1000+D124)</f>
        <v/>
      </c>
      <c r="B124" s="20" t="n">
        <v>112</v>
      </c>
      <c r="C124" s="28"/>
      <c r="D124" s="28"/>
      <c r="E124" s="29"/>
      <c r="F124" s="30"/>
      <c r="G124" s="31"/>
      <c r="H124" s="32"/>
      <c r="I124" s="36"/>
      <c r="J124" s="34"/>
      <c r="K124" s="29"/>
      <c r="L124" s="33"/>
      <c r="M124" s="37"/>
      <c r="N124" s="29"/>
      <c r="O124" s="35"/>
      <c r="P124" s="34"/>
      <c r="Q124" s="29"/>
      <c r="R124" s="33"/>
      <c r="S124" s="34"/>
      <c r="T124" s="29"/>
      <c r="U124" s="33"/>
      <c r="V124" s="3" t="n">
        <f aca="false">H124*I124+K124*L124+N124*O124+Q124*R124+T124*U124</f>
        <v>0</v>
      </c>
      <c r="W124" s="3" t="n">
        <f aca="false">V124-X124</f>
        <v>0</v>
      </c>
      <c r="X124" s="3" t="n">
        <f aca="false">IF(V124&gt;5000,5000,V124)</f>
        <v>0</v>
      </c>
    </row>
    <row r="125" customFormat="false" ht="15.75" hidden="false" customHeight="true" outlineLevel="0" collapsed="false">
      <c r="A125" s="1" t="str">
        <f aca="false">IF(C125="","",HLOOKUP(C125,町,2,0)*1000+D125)</f>
        <v/>
      </c>
      <c r="B125" s="20" t="n">
        <v>113</v>
      </c>
      <c r="C125" s="28"/>
      <c r="D125" s="28"/>
      <c r="E125" s="29"/>
      <c r="F125" s="30"/>
      <c r="G125" s="31"/>
      <c r="H125" s="32"/>
      <c r="I125" s="36"/>
      <c r="J125" s="34"/>
      <c r="K125" s="29"/>
      <c r="L125" s="33"/>
      <c r="M125" s="37"/>
      <c r="N125" s="29"/>
      <c r="O125" s="35"/>
      <c r="P125" s="34"/>
      <c r="Q125" s="29"/>
      <c r="R125" s="33"/>
      <c r="S125" s="34"/>
      <c r="T125" s="29"/>
      <c r="U125" s="33"/>
      <c r="V125" s="3" t="n">
        <f aca="false">H125*I125+K125*L125+N125*O125+Q125*R125+T125*U125</f>
        <v>0</v>
      </c>
      <c r="W125" s="3" t="n">
        <f aca="false">V125-X125</f>
        <v>0</v>
      </c>
      <c r="X125" s="3" t="n">
        <f aca="false">IF(V125&gt;5000,5000,V125)</f>
        <v>0</v>
      </c>
    </row>
    <row r="126" customFormat="false" ht="15.75" hidden="false" customHeight="true" outlineLevel="0" collapsed="false">
      <c r="A126" s="1" t="str">
        <f aca="false">IF(C126="","",HLOOKUP(C126,町,2,0)*1000+D126)</f>
        <v/>
      </c>
      <c r="B126" s="20" t="n">
        <v>114</v>
      </c>
      <c r="C126" s="28"/>
      <c r="D126" s="28"/>
      <c r="E126" s="29"/>
      <c r="F126" s="30"/>
      <c r="G126" s="31"/>
      <c r="H126" s="32"/>
      <c r="I126" s="36"/>
      <c r="J126" s="34"/>
      <c r="K126" s="29"/>
      <c r="L126" s="33"/>
      <c r="M126" s="37"/>
      <c r="N126" s="29"/>
      <c r="O126" s="35"/>
      <c r="P126" s="34"/>
      <c r="Q126" s="29"/>
      <c r="R126" s="33"/>
      <c r="S126" s="34"/>
      <c r="T126" s="29"/>
      <c r="U126" s="33"/>
      <c r="V126" s="3" t="n">
        <f aca="false">H126*I126+K126*L126+N126*O126+Q126*R126+T126*U126</f>
        <v>0</v>
      </c>
      <c r="W126" s="3" t="n">
        <f aca="false">V126-X126</f>
        <v>0</v>
      </c>
      <c r="X126" s="3" t="n">
        <f aca="false">IF(V126&gt;5000,5000,V126)</f>
        <v>0</v>
      </c>
    </row>
    <row r="127" customFormat="false" ht="15.75" hidden="false" customHeight="true" outlineLevel="0" collapsed="false">
      <c r="A127" s="1" t="str">
        <f aca="false">IF(C127="","",HLOOKUP(C127,町,2,0)*1000+D127)</f>
        <v/>
      </c>
      <c r="B127" s="20" t="n">
        <v>115</v>
      </c>
      <c r="C127" s="28"/>
      <c r="D127" s="28"/>
      <c r="E127" s="29"/>
      <c r="F127" s="30"/>
      <c r="G127" s="31"/>
      <c r="H127" s="32"/>
      <c r="I127" s="36"/>
      <c r="J127" s="34"/>
      <c r="K127" s="29"/>
      <c r="L127" s="33"/>
      <c r="M127" s="37"/>
      <c r="N127" s="29"/>
      <c r="O127" s="35"/>
      <c r="P127" s="34"/>
      <c r="Q127" s="29"/>
      <c r="R127" s="33"/>
      <c r="S127" s="34"/>
      <c r="T127" s="29"/>
      <c r="U127" s="33"/>
      <c r="V127" s="3" t="n">
        <f aca="false">H127*I127+K127*L127+N127*O127+Q127*R127+T127*U127</f>
        <v>0</v>
      </c>
      <c r="W127" s="3" t="n">
        <f aca="false">V127-X127</f>
        <v>0</v>
      </c>
      <c r="X127" s="3" t="n">
        <f aca="false">IF(V127&gt;5000,5000,V127)</f>
        <v>0</v>
      </c>
    </row>
    <row r="128" customFormat="false" ht="15.75" hidden="false" customHeight="true" outlineLevel="0" collapsed="false">
      <c r="A128" s="1" t="str">
        <f aca="false">IF(C128="","",HLOOKUP(C128,町,2,0)*1000+D128)</f>
        <v/>
      </c>
      <c r="B128" s="20" t="n">
        <v>116</v>
      </c>
      <c r="C128" s="28"/>
      <c r="D128" s="28"/>
      <c r="E128" s="29"/>
      <c r="F128" s="30"/>
      <c r="G128" s="31"/>
      <c r="H128" s="32"/>
      <c r="I128" s="36"/>
      <c r="J128" s="34"/>
      <c r="K128" s="29"/>
      <c r="L128" s="33"/>
      <c r="M128" s="37"/>
      <c r="N128" s="29"/>
      <c r="O128" s="35"/>
      <c r="P128" s="34"/>
      <c r="Q128" s="29"/>
      <c r="R128" s="33"/>
      <c r="S128" s="34"/>
      <c r="T128" s="29"/>
      <c r="U128" s="33"/>
      <c r="V128" s="3" t="n">
        <f aca="false">H128*I128+K128*L128+N128*O128+Q128*R128+T128*U128</f>
        <v>0</v>
      </c>
      <c r="W128" s="3" t="n">
        <f aca="false">V128-X128</f>
        <v>0</v>
      </c>
      <c r="X128" s="3" t="n">
        <f aca="false">IF(V128&gt;5000,5000,V128)</f>
        <v>0</v>
      </c>
    </row>
    <row r="129" customFormat="false" ht="15.75" hidden="false" customHeight="true" outlineLevel="0" collapsed="false">
      <c r="A129" s="1" t="str">
        <f aca="false">IF(C129="","",HLOOKUP(C129,町,2,0)*1000+D129)</f>
        <v/>
      </c>
      <c r="B129" s="20" t="n">
        <v>117</v>
      </c>
      <c r="C129" s="28"/>
      <c r="D129" s="28"/>
      <c r="E129" s="29"/>
      <c r="F129" s="30"/>
      <c r="G129" s="31"/>
      <c r="H129" s="32"/>
      <c r="I129" s="36"/>
      <c r="J129" s="34"/>
      <c r="K129" s="29"/>
      <c r="L129" s="33"/>
      <c r="M129" s="37"/>
      <c r="N129" s="29"/>
      <c r="O129" s="35"/>
      <c r="P129" s="34"/>
      <c r="Q129" s="29"/>
      <c r="R129" s="33"/>
      <c r="S129" s="34"/>
      <c r="T129" s="29"/>
      <c r="U129" s="33"/>
      <c r="V129" s="3" t="n">
        <f aca="false">H129*I129+K129*L129+N129*O129+Q129*R129+T129*U129</f>
        <v>0</v>
      </c>
      <c r="W129" s="3" t="n">
        <f aca="false">V129-X129</f>
        <v>0</v>
      </c>
      <c r="X129" s="3" t="n">
        <f aca="false">IF(V129&gt;5000,5000,V129)</f>
        <v>0</v>
      </c>
    </row>
    <row r="130" customFormat="false" ht="15.75" hidden="false" customHeight="true" outlineLevel="0" collapsed="false">
      <c r="A130" s="1" t="str">
        <f aca="false">IF(C130="","",HLOOKUP(C130,町,2,0)*1000+D130)</f>
        <v/>
      </c>
      <c r="B130" s="20" t="n">
        <v>118</v>
      </c>
      <c r="C130" s="28"/>
      <c r="D130" s="28"/>
      <c r="E130" s="29"/>
      <c r="F130" s="30"/>
      <c r="G130" s="31"/>
      <c r="H130" s="32"/>
      <c r="I130" s="36"/>
      <c r="J130" s="34"/>
      <c r="K130" s="29"/>
      <c r="L130" s="33"/>
      <c r="M130" s="37"/>
      <c r="N130" s="29"/>
      <c r="O130" s="35"/>
      <c r="P130" s="34"/>
      <c r="Q130" s="29"/>
      <c r="R130" s="33"/>
      <c r="S130" s="34"/>
      <c r="T130" s="29"/>
      <c r="U130" s="33"/>
      <c r="V130" s="3" t="n">
        <f aca="false">H130*I130+K130*L130+N130*O130+Q130*R130+T130*U130</f>
        <v>0</v>
      </c>
      <c r="W130" s="3" t="n">
        <f aca="false">V130-X130</f>
        <v>0</v>
      </c>
      <c r="X130" s="3" t="n">
        <f aca="false">IF(V130&gt;5000,5000,V130)</f>
        <v>0</v>
      </c>
    </row>
    <row r="131" customFormat="false" ht="15.75" hidden="false" customHeight="true" outlineLevel="0" collapsed="false">
      <c r="A131" s="1" t="str">
        <f aca="false">IF(C131="","",HLOOKUP(C131,町,2,0)*1000+D131)</f>
        <v/>
      </c>
      <c r="B131" s="20" t="n">
        <v>119</v>
      </c>
      <c r="C131" s="28"/>
      <c r="D131" s="28"/>
      <c r="E131" s="29"/>
      <c r="F131" s="30"/>
      <c r="G131" s="31"/>
      <c r="H131" s="32"/>
      <c r="I131" s="36"/>
      <c r="J131" s="34"/>
      <c r="K131" s="29"/>
      <c r="L131" s="33"/>
      <c r="M131" s="37"/>
      <c r="N131" s="29"/>
      <c r="O131" s="35"/>
      <c r="P131" s="34"/>
      <c r="Q131" s="29"/>
      <c r="R131" s="33"/>
      <c r="S131" s="34"/>
      <c r="T131" s="29"/>
      <c r="U131" s="33"/>
      <c r="V131" s="3" t="n">
        <f aca="false">H131*I131+K131*L131+N131*O131+Q131*R131+T131*U131</f>
        <v>0</v>
      </c>
      <c r="W131" s="3" t="n">
        <f aca="false">V131-X131</f>
        <v>0</v>
      </c>
      <c r="X131" s="3" t="n">
        <f aca="false">IF(V131&gt;5000,5000,V131)</f>
        <v>0</v>
      </c>
    </row>
    <row r="132" customFormat="false" ht="15.75" hidden="false" customHeight="true" outlineLevel="0" collapsed="false">
      <c r="A132" s="1" t="str">
        <f aca="false">IF(C132="","",HLOOKUP(C132,町,2,0)*1000+D132)</f>
        <v/>
      </c>
      <c r="B132" s="20" t="n">
        <v>120</v>
      </c>
      <c r="C132" s="28"/>
      <c r="D132" s="28"/>
      <c r="E132" s="29"/>
      <c r="F132" s="30"/>
      <c r="G132" s="31"/>
      <c r="H132" s="32"/>
      <c r="I132" s="36"/>
      <c r="J132" s="34"/>
      <c r="K132" s="29"/>
      <c r="L132" s="33"/>
      <c r="M132" s="37"/>
      <c r="N132" s="29"/>
      <c r="O132" s="35"/>
      <c r="P132" s="34"/>
      <c r="Q132" s="29"/>
      <c r="R132" s="33"/>
      <c r="S132" s="34"/>
      <c r="T132" s="29"/>
      <c r="U132" s="33"/>
      <c r="V132" s="3" t="n">
        <f aca="false">H132*I132+K132*L132+N132*O132+Q132*R132+T132*U132</f>
        <v>0</v>
      </c>
      <c r="W132" s="3" t="n">
        <f aca="false">V132-X132</f>
        <v>0</v>
      </c>
      <c r="X132" s="3" t="n">
        <f aca="false">IF(V132&gt;5000,5000,V132)</f>
        <v>0</v>
      </c>
    </row>
    <row r="133" customFormat="false" ht="15.75" hidden="false" customHeight="true" outlineLevel="0" collapsed="false">
      <c r="A133" s="1" t="str">
        <f aca="false">IF(C133="","",HLOOKUP(C133,町,2,0)*1000+D133)</f>
        <v/>
      </c>
      <c r="B133" s="20" t="n">
        <v>121</v>
      </c>
      <c r="C133" s="28"/>
      <c r="D133" s="28"/>
      <c r="E133" s="29"/>
      <c r="F133" s="30"/>
      <c r="G133" s="31"/>
      <c r="H133" s="32"/>
      <c r="I133" s="36"/>
      <c r="J133" s="34"/>
      <c r="K133" s="29"/>
      <c r="L133" s="33"/>
      <c r="M133" s="37"/>
      <c r="N133" s="29"/>
      <c r="O133" s="35"/>
      <c r="P133" s="34"/>
      <c r="Q133" s="29"/>
      <c r="R133" s="33"/>
      <c r="S133" s="34"/>
      <c r="T133" s="29"/>
      <c r="U133" s="33"/>
      <c r="V133" s="3" t="n">
        <f aca="false">H133*I133+K133*L133+N133*O133+Q133*R133+T133*U133</f>
        <v>0</v>
      </c>
      <c r="W133" s="3" t="n">
        <f aca="false">V133-X133</f>
        <v>0</v>
      </c>
      <c r="X133" s="3" t="n">
        <f aca="false">IF(V133&gt;5000,5000,V133)</f>
        <v>0</v>
      </c>
    </row>
    <row r="134" customFormat="false" ht="15.75" hidden="false" customHeight="true" outlineLevel="0" collapsed="false">
      <c r="A134" s="1" t="str">
        <f aca="false">IF(C134="","",HLOOKUP(C134,町,2,0)*1000+D134)</f>
        <v/>
      </c>
      <c r="B134" s="20" t="n">
        <v>122</v>
      </c>
      <c r="C134" s="28"/>
      <c r="D134" s="28"/>
      <c r="E134" s="29"/>
      <c r="F134" s="30"/>
      <c r="G134" s="31"/>
      <c r="H134" s="32"/>
      <c r="I134" s="36"/>
      <c r="J134" s="34"/>
      <c r="K134" s="29"/>
      <c r="L134" s="33"/>
      <c r="M134" s="37"/>
      <c r="N134" s="29"/>
      <c r="O134" s="35"/>
      <c r="P134" s="34"/>
      <c r="Q134" s="29"/>
      <c r="R134" s="33"/>
      <c r="S134" s="34"/>
      <c r="T134" s="29"/>
      <c r="U134" s="33"/>
      <c r="V134" s="3" t="n">
        <f aca="false">H134*I134+K134*L134+N134*O134+Q134*R134+T134*U134</f>
        <v>0</v>
      </c>
      <c r="W134" s="3" t="n">
        <f aca="false">V134-X134</f>
        <v>0</v>
      </c>
      <c r="X134" s="3" t="n">
        <f aca="false">IF(V134&gt;5000,5000,V134)</f>
        <v>0</v>
      </c>
    </row>
    <row r="135" customFormat="false" ht="15.75" hidden="false" customHeight="true" outlineLevel="0" collapsed="false">
      <c r="A135" s="1" t="str">
        <f aca="false">IF(C135="","",HLOOKUP(C135,町,2,0)*1000+D135)</f>
        <v/>
      </c>
      <c r="B135" s="20" t="n">
        <v>123</v>
      </c>
      <c r="C135" s="28"/>
      <c r="D135" s="28"/>
      <c r="E135" s="29"/>
      <c r="F135" s="30"/>
      <c r="G135" s="31"/>
      <c r="H135" s="32"/>
      <c r="I135" s="36"/>
      <c r="J135" s="34"/>
      <c r="K135" s="29"/>
      <c r="L135" s="33"/>
      <c r="M135" s="37"/>
      <c r="N135" s="29"/>
      <c r="O135" s="35"/>
      <c r="P135" s="34"/>
      <c r="Q135" s="29"/>
      <c r="R135" s="33"/>
      <c r="S135" s="34"/>
      <c r="T135" s="29"/>
      <c r="U135" s="33"/>
      <c r="V135" s="3" t="n">
        <f aca="false">H135*I135+K135*L135+N135*O135+Q135*R135+T135*U135</f>
        <v>0</v>
      </c>
      <c r="W135" s="3" t="n">
        <f aca="false">V135-X135</f>
        <v>0</v>
      </c>
      <c r="X135" s="3" t="n">
        <f aca="false">IF(V135&gt;5000,5000,V135)</f>
        <v>0</v>
      </c>
    </row>
    <row r="136" customFormat="false" ht="15.75" hidden="false" customHeight="true" outlineLevel="0" collapsed="false">
      <c r="A136" s="1" t="str">
        <f aca="false">IF(C136="","",HLOOKUP(C136,町,2,0)*1000+D136)</f>
        <v/>
      </c>
      <c r="B136" s="20" t="n">
        <v>124</v>
      </c>
      <c r="C136" s="28"/>
      <c r="D136" s="28"/>
      <c r="E136" s="29"/>
      <c r="F136" s="30"/>
      <c r="G136" s="31"/>
      <c r="H136" s="32"/>
      <c r="I136" s="36"/>
      <c r="J136" s="34"/>
      <c r="K136" s="29"/>
      <c r="L136" s="33"/>
      <c r="M136" s="37"/>
      <c r="N136" s="29"/>
      <c r="O136" s="35"/>
      <c r="P136" s="34"/>
      <c r="Q136" s="29"/>
      <c r="R136" s="33"/>
      <c r="S136" s="34"/>
      <c r="T136" s="29"/>
      <c r="U136" s="33"/>
      <c r="V136" s="3" t="n">
        <f aca="false">H136*I136+K136*L136+N136*O136+Q136*R136+T136*U136</f>
        <v>0</v>
      </c>
      <c r="W136" s="3" t="n">
        <f aca="false">V136-X136</f>
        <v>0</v>
      </c>
      <c r="X136" s="3" t="n">
        <f aca="false">IF(V136&gt;5000,5000,V136)</f>
        <v>0</v>
      </c>
    </row>
    <row r="137" customFormat="false" ht="15.75" hidden="false" customHeight="true" outlineLevel="0" collapsed="false">
      <c r="A137" s="1" t="str">
        <f aca="false">IF(C137="","",HLOOKUP(C137,町,2,0)*1000+D137)</f>
        <v/>
      </c>
      <c r="B137" s="20" t="n">
        <v>125</v>
      </c>
      <c r="C137" s="28"/>
      <c r="D137" s="28"/>
      <c r="E137" s="29"/>
      <c r="F137" s="30"/>
      <c r="G137" s="31"/>
      <c r="H137" s="32"/>
      <c r="I137" s="36"/>
      <c r="J137" s="34"/>
      <c r="K137" s="29"/>
      <c r="L137" s="33"/>
      <c r="M137" s="37"/>
      <c r="N137" s="29"/>
      <c r="O137" s="35"/>
      <c r="P137" s="34"/>
      <c r="Q137" s="29"/>
      <c r="R137" s="33"/>
      <c r="S137" s="34"/>
      <c r="T137" s="29"/>
      <c r="U137" s="33"/>
      <c r="V137" s="3" t="n">
        <f aca="false">H137*I137+K137*L137+N137*O137+Q137*R137+T137*U137</f>
        <v>0</v>
      </c>
      <c r="W137" s="3" t="n">
        <f aca="false">V137-X137</f>
        <v>0</v>
      </c>
      <c r="X137" s="3" t="n">
        <f aca="false">IF(V137&gt;5000,5000,V137)</f>
        <v>0</v>
      </c>
    </row>
    <row r="138" customFormat="false" ht="15.75" hidden="false" customHeight="true" outlineLevel="0" collapsed="false">
      <c r="A138" s="1" t="str">
        <f aca="false">IF(C138="","",HLOOKUP(C138,町,2,0)*1000+D138)</f>
        <v/>
      </c>
      <c r="B138" s="20" t="n">
        <v>126</v>
      </c>
      <c r="C138" s="28"/>
      <c r="D138" s="28"/>
      <c r="E138" s="29"/>
      <c r="F138" s="30"/>
      <c r="G138" s="31"/>
      <c r="H138" s="32"/>
      <c r="I138" s="36"/>
      <c r="J138" s="34"/>
      <c r="K138" s="29"/>
      <c r="L138" s="33"/>
      <c r="M138" s="37"/>
      <c r="N138" s="29"/>
      <c r="O138" s="35"/>
      <c r="P138" s="34"/>
      <c r="Q138" s="29"/>
      <c r="R138" s="33"/>
      <c r="S138" s="34"/>
      <c r="T138" s="29"/>
      <c r="U138" s="33"/>
      <c r="V138" s="3" t="n">
        <f aca="false">H138*I138+K138*L138+N138*O138+Q138*R138+T138*U138</f>
        <v>0</v>
      </c>
      <c r="W138" s="3" t="n">
        <f aca="false">V138-X138</f>
        <v>0</v>
      </c>
      <c r="X138" s="3" t="n">
        <f aca="false">IF(V138&gt;5000,5000,V138)</f>
        <v>0</v>
      </c>
    </row>
    <row r="139" customFormat="false" ht="15.75" hidden="false" customHeight="true" outlineLevel="0" collapsed="false">
      <c r="A139" s="1" t="str">
        <f aca="false">IF(C139="","",HLOOKUP(C139,町,2,0)*1000+D139)</f>
        <v/>
      </c>
      <c r="B139" s="20" t="n">
        <v>127</v>
      </c>
      <c r="C139" s="28"/>
      <c r="D139" s="28"/>
      <c r="E139" s="29"/>
      <c r="F139" s="30"/>
      <c r="G139" s="31"/>
      <c r="H139" s="32"/>
      <c r="I139" s="36"/>
      <c r="J139" s="34"/>
      <c r="K139" s="29"/>
      <c r="L139" s="33"/>
      <c r="M139" s="37"/>
      <c r="N139" s="29"/>
      <c r="O139" s="35"/>
      <c r="P139" s="34"/>
      <c r="Q139" s="29"/>
      <c r="R139" s="33"/>
      <c r="S139" s="34"/>
      <c r="T139" s="29"/>
      <c r="U139" s="33"/>
      <c r="V139" s="3" t="n">
        <f aca="false">H139*I139+K139*L139+N139*O139+Q139*R139+T139*U139</f>
        <v>0</v>
      </c>
      <c r="W139" s="3" t="n">
        <f aca="false">V139-X139</f>
        <v>0</v>
      </c>
      <c r="X139" s="3" t="n">
        <f aca="false">IF(V139&gt;5000,5000,V139)</f>
        <v>0</v>
      </c>
    </row>
    <row r="140" customFormat="false" ht="15.75" hidden="false" customHeight="true" outlineLevel="0" collapsed="false">
      <c r="A140" s="1" t="str">
        <f aca="false">IF(C140="","",HLOOKUP(C140,町,2,0)*1000+D140)</f>
        <v/>
      </c>
      <c r="B140" s="20" t="n">
        <v>128</v>
      </c>
      <c r="C140" s="28"/>
      <c r="D140" s="28"/>
      <c r="E140" s="29"/>
      <c r="F140" s="30"/>
      <c r="G140" s="31"/>
      <c r="H140" s="32"/>
      <c r="I140" s="36"/>
      <c r="J140" s="34"/>
      <c r="K140" s="29"/>
      <c r="L140" s="33"/>
      <c r="M140" s="37"/>
      <c r="N140" s="29"/>
      <c r="O140" s="35"/>
      <c r="P140" s="34"/>
      <c r="Q140" s="29"/>
      <c r="R140" s="33"/>
      <c r="S140" s="34"/>
      <c r="T140" s="29"/>
      <c r="U140" s="33"/>
      <c r="V140" s="3" t="n">
        <f aca="false">H140*I140+K140*L140+N140*O140+Q140*R140+T140*U140</f>
        <v>0</v>
      </c>
      <c r="W140" s="3" t="n">
        <f aca="false">V140-X140</f>
        <v>0</v>
      </c>
      <c r="X140" s="3" t="n">
        <f aca="false">IF(V140&gt;5000,5000,V140)</f>
        <v>0</v>
      </c>
    </row>
    <row r="141" customFormat="false" ht="15.75" hidden="false" customHeight="true" outlineLevel="0" collapsed="false">
      <c r="A141" s="1" t="str">
        <f aca="false">IF(C141="","",HLOOKUP(C141,町,2,0)*1000+D141)</f>
        <v/>
      </c>
      <c r="B141" s="20" t="n">
        <v>129</v>
      </c>
      <c r="C141" s="28"/>
      <c r="D141" s="28"/>
      <c r="E141" s="29"/>
      <c r="F141" s="30"/>
      <c r="G141" s="31"/>
      <c r="H141" s="32"/>
      <c r="I141" s="36"/>
      <c r="J141" s="34"/>
      <c r="K141" s="29"/>
      <c r="L141" s="33"/>
      <c r="M141" s="37"/>
      <c r="N141" s="29"/>
      <c r="O141" s="35"/>
      <c r="P141" s="34"/>
      <c r="Q141" s="29"/>
      <c r="R141" s="33"/>
      <c r="S141" s="34"/>
      <c r="T141" s="29"/>
      <c r="U141" s="33"/>
      <c r="V141" s="3" t="n">
        <f aca="false">H141*I141+K141*L141+N141*O141+Q141*R141+T141*U141</f>
        <v>0</v>
      </c>
      <c r="W141" s="3" t="n">
        <f aca="false">V141-X141</f>
        <v>0</v>
      </c>
      <c r="X141" s="3" t="n">
        <f aca="false">IF(V141&gt;5000,5000,V141)</f>
        <v>0</v>
      </c>
    </row>
    <row r="142" customFormat="false" ht="15.75" hidden="false" customHeight="true" outlineLevel="0" collapsed="false">
      <c r="A142" s="1" t="str">
        <f aca="false">IF(C142="","",HLOOKUP(C142,町,2,0)*1000+D142)</f>
        <v/>
      </c>
      <c r="B142" s="20" t="n">
        <v>130</v>
      </c>
      <c r="C142" s="28"/>
      <c r="D142" s="28"/>
      <c r="E142" s="29"/>
      <c r="F142" s="30"/>
      <c r="G142" s="31"/>
      <c r="H142" s="32"/>
      <c r="I142" s="36"/>
      <c r="J142" s="34"/>
      <c r="K142" s="29"/>
      <c r="L142" s="33"/>
      <c r="M142" s="37"/>
      <c r="N142" s="29"/>
      <c r="O142" s="35"/>
      <c r="P142" s="34"/>
      <c r="Q142" s="29"/>
      <c r="R142" s="33"/>
      <c r="S142" s="34"/>
      <c r="T142" s="29"/>
      <c r="U142" s="33"/>
      <c r="V142" s="3" t="n">
        <f aca="false">H142*I142+K142*L142+N142*O142+Q142*R142+T142*U142</f>
        <v>0</v>
      </c>
      <c r="W142" s="3" t="n">
        <f aca="false">V142-X142</f>
        <v>0</v>
      </c>
      <c r="X142" s="3" t="n">
        <f aca="false">IF(V142&gt;5000,5000,V142)</f>
        <v>0</v>
      </c>
    </row>
    <row r="143" customFormat="false" ht="15.75" hidden="false" customHeight="true" outlineLevel="0" collapsed="false">
      <c r="A143" s="1" t="str">
        <f aca="false">IF(C143="","",HLOOKUP(C143,町,2,0)*1000+D143)</f>
        <v/>
      </c>
      <c r="B143" s="20" t="n">
        <v>131</v>
      </c>
      <c r="C143" s="28"/>
      <c r="D143" s="28"/>
      <c r="E143" s="29"/>
      <c r="F143" s="30"/>
      <c r="G143" s="31"/>
      <c r="H143" s="32"/>
      <c r="I143" s="36"/>
      <c r="J143" s="34"/>
      <c r="K143" s="29"/>
      <c r="L143" s="33"/>
      <c r="M143" s="37"/>
      <c r="N143" s="29"/>
      <c r="O143" s="35"/>
      <c r="P143" s="34"/>
      <c r="Q143" s="29"/>
      <c r="R143" s="33"/>
      <c r="S143" s="34"/>
      <c r="T143" s="29"/>
      <c r="U143" s="33"/>
      <c r="V143" s="3" t="n">
        <f aca="false">H143*I143+K143*L143+N143*O143+Q143*R143+T143*U143</f>
        <v>0</v>
      </c>
      <c r="W143" s="3" t="n">
        <f aca="false">V143-X143</f>
        <v>0</v>
      </c>
      <c r="X143" s="3" t="n">
        <f aca="false">IF(V143&gt;5000,5000,V143)</f>
        <v>0</v>
      </c>
    </row>
    <row r="144" customFormat="false" ht="15.75" hidden="false" customHeight="true" outlineLevel="0" collapsed="false">
      <c r="A144" s="1" t="str">
        <f aca="false">IF(C144="","",HLOOKUP(C144,町,2,0)*1000+D144)</f>
        <v/>
      </c>
      <c r="B144" s="20" t="n">
        <v>132</v>
      </c>
      <c r="C144" s="28"/>
      <c r="D144" s="28"/>
      <c r="E144" s="29"/>
      <c r="F144" s="30"/>
      <c r="G144" s="31"/>
      <c r="H144" s="32"/>
      <c r="I144" s="36"/>
      <c r="J144" s="34"/>
      <c r="K144" s="29"/>
      <c r="L144" s="33"/>
      <c r="M144" s="37"/>
      <c r="N144" s="29"/>
      <c r="O144" s="35"/>
      <c r="P144" s="34"/>
      <c r="Q144" s="29"/>
      <c r="R144" s="33"/>
      <c r="S144" s="34"/>
      <c r="T144" s="29"/>
      <c r="U144" s="33"/>
      <c r="V144" s="3" t="n">
        <f aca="false">H144*I144+K144*L144+N144*O144+Q144*R144+T144*U144</f>
        <v>0</v>
      </c>
      <c r="W144" s="3" t="n">
        <f aca="false">V144-X144</f>
        <v>0</v>
      </c>
      <c r="X144" s="3" t="n">
        <f aca="false">IF(V144&gt;5000,5000,V144)</f>
        <v>0</v>
      </c>
    </row>
    <row r="145" customFormat="false" ht="15.75" hidden="false" customHeight="true" outlineLevel="0" collapsed="false">
      <c r="A145" s="1" t="str">
        <f aca="false">IF(C145="","",HLOOKUP(C145,町,2,0)*1000+D145)</f>
        <v/>
      </c>
      <c r="B145" s="20" t="n">
        <v>133</v>
      </c>
      <c r="C145" s="28"/>
      <c r="D145" s="28"/>
      <c r="E145" s="29"/>
      <c r="F145" s="30"/>
      <c r="G145" s="31"/>
      <c r="H145" s="32"/>
      <c r="I145" s="36"/>
      <c r="J145" s="34"/>
      <c r="K145" s="29"/>
      <c r="L145" s="33"/>
      <c r="M145" s="37"/>
      <c r="N145" s="29"/>
      <c r="O145" s="35"/>
      <c r="P145" s="34"/>
      <c r="Q145" s="29"/>
      <c r="R145" s="33"/>
      <c r="S145" s="34"/>
      <c r="T145" s="29"/>
      <c r="U145" s="33"/>
      <c r="V145" s="3" t="n">
        <f aca="false">H145*I145+K145*L145+N145*O145+Q145*R145+T145*U145</f>
        <v>0</v>
      </c>
      <c r="W145" s="3" t="n">
        <f aca="false">V145-X145</f>
        <v>0</v>
      </c>
      <c r="X145" s="3" t="n">
        <f aca="false">IF(V145&gt;5000,5000,V145)</f>
        <v>0</v>
      </c>
    </row>
    <row r="146" customFormat="false" ht="15.75" hidden="false" customHeight="true" outlineLevel="0" collapsed="false">
      <c r="A146" s="1" t="str">
        <f aca="false">IF(C146="","",HLOOKUP(C146,町,2,0)*1000+D146)</f>
        <v/>
      </c>
      <c r="B146" s="20" t="n">
        <v>134</v>
      </c>
      <c r="C146" s="28"/>
      <c r="D146" s="28"/>
      <c r="E146" s="29"/>
      <c r="F146" s="30"/>
      <c r="G146" s="31"/>
      <c r="H146" s="32"/>
      <c r="I146" s="36"/>
      <c r="J146" s="34"/>
      <c r="K146" s="29"/>
      <c r="L146" s="33"/>
      <c r="M146" s="37"/>
      <c r="N146" s="29"/>
      <c r="O146" s="35"/>
      <c r="P146" s="34"/>
      <c r="Q146" s="29"/>
      <c r="R146" s="33"/>
      <c r="S146" s="34"/>
      <c r="T146" s="29"/>
      <c r="U146" s="33"/>
      <c r="V146" s="3" t="n">
        <f aca="false">H146*I146+K146*L146+N146*O146+Q146*R146+T146*U146</f>
        <v>0</v>
      </c>
      <c r="W146" s="3" t="n">
        <f aca="false">V146-X146</f>
        <v>0</v>
      </c>
      <c r="X146" s="3" t="n">
        <f aca="false">IF(V146&gt;5000,5000,V146)</f>
        <v>0</v>
      </c>
    </row>
    <row r="147" customFormat="false" ht="15.75" hidden="false" customHeight="true" outlineLevel="0" collapsed="false">
      <c r="A147" s="1" t="str">
        <f aca="false">IF(C147="","",HLOOKUP(C147,町,2,0)*1000+D147)</f>
        <v/>
      </c>
      <c r="B147" s="20" t="n">
        <v>135</v>
      </c>
      <c r="C147" s="28"/>
      <c r="D147" s="28"/>
      <c r="E147" s="29"/>
      <c r="F147" s="30"/>
      <c r="G147" s="31"/>
      <c r="H147" s="32"/>
      <c r="I147" s="36"/>
      <c r="J147" s="34"/>
      <c r="K147" s="29"/>
      <c r="L147" s="33"/>
      <c r="M147" s="37"/>
      <c r="N147" s="29"/>
      <c r="O147" s="35"/>
      <c r="P147" s="34"/>
      <c r="Q147" s="29"/>
      <c r="R147" s="33"/>
      <c r="S147" s="34"/>
      <c r="T147" s="29"/>
      <c r="U147" s="33"/>
      <c r="V147" s="3" t="n">
        <f aca="false">H147*I147+K147*L147+N147*O147+Q147*R147+T147*U147</f>
        <v>0</v>
      </c>
      <c r="W147" s="3" t="n">
        <f aca="false">V147-X147</f>
        <v>0</v>
      </c>
      <c r="X147" s="3" t="n">
        <f aca="false">IF(V147&gt;5000,5000,V147)</f>
        <v>0</v>
      </c>
    </row>
    <row r="148" customFormat="false" ht="15.75" hidden="false" customHeight="true" outlineLevel="0" collapsed="false">
      <c r="A148" s="1" t="str">
        <f aca="false">IF(C148="","",HLOOKUP(C148,町,2,0)*1000+D148)</f>
        <v/>
      </c>
      <c r="B148" s="20" t="n">
        <v>136</v>
      </c>
      <c r="C148" s="28"/>
      <c r="D148" s="28"/>
      <c r="E148" s="29"/>
      <c r="F148" s="30"/>
      <c r="G148" s="31"/>
      <c r="H148" s="32"/>
      <c r="I148" s="36"/>
      <c r="J148" s="34"/>
      <c r="K148" s="29"/>
      <c r="L148" s="33"/>
      <c r="M148" s="37"/>
      <c r="N148" s="29"/>
      <c r="O148" s="35"/>
      <c r="P148" s="34"/>
      <c r="Q148" s="29"/>
      <c r="R148" s="33"/>
      <c r="S148" s="34"/>
      <c r="T148" s="29"/>
      <c r="U148" s="33"/>
      <c r="V148" s="3" t="n">
        <f aca="false">H148*I148+K148*L148+N148*O148+Q148*R148+T148*U148</f>
        <v>0</v>
      </c>
      <c r="W148" s="3" t="n">
        <f aca="false">V148-X148</f>
        <v>0</v>
      </c>
      <c r="X148" s="3" t="n">
        <f aca="false">IF(V148&gt;5000,5000,V148)</f>
        <v>0</v>
      </c>
    </row>
    <row r="149" customFormat="false" ht="15.75" hidden="false" customHeight="true" outlineLevel="0" collapsed="false">
      <c r="A149" s="1" t="str">
        <f aca="false">IF(C149="","",HLOOKUP(C149,町,2,0)*1000+D149)</f>
        <v/>
      </c>
      <c r="B149" s="20" t="n">
        <v>137</v>
      </c>
      <c r="C149" s="28"/>
      <c r="D149" s="28"/>
      <c r="E149" s="29"/>
      <c r="F149" s="30"/>
      <c r="G149" s="31"/>
      <c r="H149" s="32"/>
      <c r="I149" s="36"/>
      <c r="J149" s="34"/>
      <c r="K149" s="29"/>
      <c r="L149" s="33"/>
      <c r="M149" s="37"/>
      <c r="N149" s="29"/>
      <c r="O149" s="35"/>
      <c r="P149" s="34"/>
      <c r="Q149" s="29"/>
      <c r="R149" s="33"/>
      <c r="S149" s="34"/>
      <c r="T149" s="29"/>
      <c r="U149" s="33"/>
      <c r="V149" s="3" t="n">
        <f aca="false">H149*I149+K149*L149+N149*O149+Q149*R149+T149*U149</f>
        <v>0</v>
      </c>
      <c r="W149" s="3" t="n">
        <f aca="false">V149-X149</f>
        <v>0</v>
      </c>
      <c r="X149" s="3" t="n">
        <f aca="false">IF(V149&gt;5000,5000,V149)</f>
        <v>0</v>
      </c>
    </row>
    <row r="150" customFormat="false" ht="15.75" hidden="false" customHeight="true" outlineLevel="0" collapsed="false">
      <c r="A150" s="1" t="str">
        <f aca="false">IF(C150="","",HLOOKUP(C150,町,2,0)*1000+D150)</f>
        <v/>
      </c>
      <c r="B150" s="20" t="n">
        <v>138</v>
      </c>
      <c r="C150" s="28"/>
      <c r="D150" s="28"/>
      <c r="E150" s="29"/>
      <c r="F150" s="30"/>
      <c r="G150" s="31"/>
      <c r="H150" s="32"/>
      <c r="I150" s="36"/>
      <c r="J150" s="34"/>
      <c r="K150" s="29"/>
      <c r="L150" s="33"/>
      <c r="M150" s="37"/>
      <c r="N150" s="29"/>
      <c r="O150" s="35"/>
      <c r="P150" s="34"/>
      <c r="Q150" s="29"/>
      <c r="R150" s="33"/>
      <c r="S150" s="34"/>
      <c r="T150" s="29"/>
      <c r="U150" s="33"/>
      <c r="V150" s="3" t="n">
        <f aca="false">H150*I150+K150*L150+N150*O150+Q150*R150+T150*U150</f>
        <v>0</v>
      </c>
      <c r="W150" s="3" t="n">
        <f aca="false">V150-X150</f>
        <v>0</v>
      </c>
      <c r="X150" s="3" t="n">
        <f aca="false">IF(V150&gt;5000,5000,V150)</f>
        <v>0</v>
      </c>
    </row>
    <row r="151" customFormat="false" ht="15.75" hidden="false" customHeight="true" outlineLevel="0" collapsed="false">
      <c r="A151" s="1" t="str">
        <f aca="false">IF(C151="","",HLOOKUP(C151,町,2,0)*1000+D151)</f>
        <v/>
      </c>
      <c r="B151" s="20" t="n">
        <v>139</v>
      </c>
      <c r="C151" s="28"/>
      <c r="D151" s="28"/>
      <c r="E151" s="29"/>
      <c r="F151" s="30"/>
      <c r="G151" s="31"/>
      <c r="H151" s="32"/>
      <c r="I151" s="36"/>
      <c r="J151" s="34"/>
      <c r="K151" s="29"/>
      <c r="L151" s="33"/>
      <c r="M151" s="37"/>
      <c r="N151" s="29"/>
      <c r="O151" s="35"/>
      <c r="P151" s="34"/>
      <c r="Q151" s="29"/>
      <c r="R151" s="33"/>
      <c r="S151" s="34"/>
      <c r="T151" s="29"/>
      <c r="U151" s="33"/>
      <c r="V151" s="3" t="n">
        <f aca="false">H151*I151+K151*L151+N151*O151+Q151*R151+T151*U151</f>
        <v>0</v>
      </c>
      <c r="W151" s="3" t="n">
        <f aca="false">V151-X151</f>
        <v>0</v>
      </c>
      <c r="X151" s="3" t="n">
        <f aca="false">IF(V151&gt;5000,5000,V151)</f>
        <v>0</v>
      </c>
    </row>
    <row r="152" customFormat="false" ht="15.75" hidden="false" customHeight="true" outlineLevel="0" collapsed="false">
      <c r="A152" s="1" t="str">
        <f aca="false">IF(C152="","",HLOOKUP(C152,町,2,0)*1000+D152)</f>
        <v/>
      </c>
      <c r="B152" s="20" t="n">
        <v>140</v>
      </c>
      <c r="C152" s="28"/>
      <c r="D152" s="28"/>
      <c r="E152" s="29"/>
      <c r="F152" s="30"/>
      <c r="G152" s="31"/>
      <c r="H152" s="32"/>
      <c r="I152" s="36"/>
      <c r="J152" s="34"/>
      <c r="K152" s="29"/>
      <c r="L152" s="33"/>
      <c r="M152" s="37"/>
      <c r="N152" s="29"/>
      <c r="O152" s="35"/>
      <c r="P152" s="34"/>
      <c r="Q152" s="29"/>
      <c r="R152" s="33"/>
      <c r="S152" s="34"/>
      <c r="T152" s="29"/>
      <c r="U152" s="33"/>
      <c r="V152" s="3" t="n">
        <f aca="false">H152*I152+K152*L152+N152*O152+Q152*R152+T152*U152</f>
        <v>0</v>
      </c>
      <c r="W152" s="3" t="n">
        <f aca="false">V152-X152</f>
        <v>0</v>
      </c>
      <c r="X152" s="3" t="n">
        <f aca="false">IF(V152&gt;5000,5000,V152)</f>
        <v>0</v>
      </c>
    </row>
    <row r="153" customFormat="false" ht="15.75" hidden="false" customHeight="true" outlineLevel="0" collapsed="false">
      <c r="A153" s="1" t="str">
        <f aca="false">IF(C153="","",HLOOKUP(C153,町,2,0)*1000+D153)</f>
        <v/>
      </c>
      <c r="B153" s="20" t="n">
        <v>141</v>
      </c>
      <c r="C153" s="28"/>
      <c r="D153" s="28"/>
      <c r="E153" s="29"/>
      <c r="F153" s="30"/>
      <c r="G153" s="31"/>
      <c r="H153" s="32"/>
      <c r="I153" s="36"/>
      <c r="J153" s="34"/>
      <c r="K153" s="29"/>
      <c r="L153" s="33"/>
      <c r="M153" s="37"/>
      <c r="N153" s="29"/>
      <c r="O153" s="35"/>
      <c r="P153" s="34"/>
      <c r="Q153" s="29"/>
      <c r="R153" s="33"/>
      <c r="S153" s="34"/>
      <c r="T153" s="29"/>
      <c r="U153" s="33"/>
      <c r="V153" s="3" t="n">
        <f aca="false">H153*I153+K153*L153+N153*O153+Q153*R153+T153*U153</f>
        <v>0</v>
      </c>
      <c r="W153" s="3" t="n">
        <f aca="false">V153-X153</f>
        <v>0</v>
      </c>
      <c r="X153" s="3" t="n">
        <f aca="false">IF(V153&gt;5000,5000,V153)</f>
        <v>0</v>
      </c>
    </row>
    <row r="154" customFormat="false" ht="15.75" hidden="false" customHeight="true" outlineLevel="0" collapsed="false">
      <c r="A154" s="1" t="str">
        <f aca="false">IF(C154="","",HLOOKUP(C154,町,2,0)*1000+D154)</f>
        <v/>
      </c>
      <c r="B154" s="20" t="n">
        <v>142</v>
      </c>
      <c r="C154" s="28"/>
      <c r="D154" s="28"/>
      <c r="E154" s="29"/>
      <c r="F154" s="30"/>
      <c r="G154" s="31"/>
      <c r="H154" s="32"/>
      <c r="I154" s="36"/>
      <c r="J154" s="34"/>
      <c r="K154" s="29"/>
      <c r="L154" s="33"/>
      <c r="M154" s="37"/>
      <c r="N154" s="29"/>
      <c r="O154" s="35"/>
      <c r="P154" s="34"/>
      <c r="Q154" s="29"/>
      <c r="R154" s="33"/>
      <c r="S154" s="34"/>
      <c r="T154" s="29"/>
      <c r="U154" s="33"/>
      <c r="V154" s="3" t="n">
        <f aca="false">H154*I154+K154*L154+N154*O154+Q154*R154+T154*U154</f>
        <v>0</v>
      </c>
      <c r="W154" s="3" t="n">
        <f aca="false">V154-X154</f>
        <v>0</v>
      </c>
      <c r="X154" s="3" t="n">
        <f aca="false">IF(V154&gt;5000,5000,V154)</f>
        <v>0</v>
      </c>
    </row>
    <row r="155" customFormat="false" ht="15.75" hidden="false" customHeight="true" outlineLevel="0" collapsed="false">
      <c r="A155" s="1" t="str">
        <f aca="false">IF(C155="","",HLOOKUP(C155,町,2,0)*1000+D155)</f>
        <v/>
      </c>
      <c r="B155" s="20" t="n">
        <v>143</v>
      </c>
      <c r="C155" s="28"/>
      <c r="D155" s="28"/>
      <c r="E155" s="29"/>
      <c r="F155" s="30"/>
      <c r="G155" s="31"/>
      <c r="H155" s="32"/>
      <c r="I155" s="36"/>
      <c r="J155" s="34"/>
      <c r="K155" s="29"/>
      <c r="L155" s="33"/>
      <c r="M155" s="37"/>
      <c r="N155" s="29"/>
      <c r="O155" s="35"/>
      <c r="P155" s="34"/>
      <c r="Q155" s="29"/>
      <c r="R155" s="33"/>
      <c r="S155" s="34"/>
      <c r="T155" s="29"/>
      <c r="U155" s="33"/>
      <c r="V155" s="3" t="n">
        <f aca="false">H155*I155+K155*L155+N155*O155+Q155*R155+T155*U155</f>
        <v>0</v>
      </c>
      <c r="W155" s="3" t="n">
        <f aca="false">V155-X155</f>
        <v>0</v>
      </c>
      <c r="X155" s="3" t="n">
        <f aca="false">IF(V155&gt;5000,5000,V155)</f>
        <v>0</v>
      </c>
    </row>
    <row r="156" customFormat="false" ht="15.75" hidden="false" customHeight="true" outlineLevel="0" collapsed="false">
      <c r="A156" s="1" t="str">
        <f aca="false">IF(C156="","",HLOOKUP(C156,町,2,0)*1000+D156)</f>
        <v/>
      </c>
      <c r="B156" s="20" t="n">
        <v>144</v>
      </c>
      <c r="C156" s="28"/>
      <c r="D156" s="28"/>
      <c r="E156" s="29"/>
      <c r="F156" s="30"/>
      <c r="G156" s="31"/>
      <c r="H156" s="32"/>
      <c r="I156" s="36"/>
      <c r="J156" s="34"/>
      <c r="K156" s="29"/>
      <c r="L156" s="33"/>
      <c r="M156" s="37"/>
      <c r="N156" s="29"/>
      <c r="O156" s="35"/>
      <c r="P156" s="34"/>
      <c r="Q156" s="29"/>
      <c r="R156" s="33"/>
      <c r="S156" s="34"/>
      <c r="T156" s="29"/>
      <c r="U156" s="33"/>
      <c r="V156" s="3" t="n">
        <f aca="false">H156*I156+K156*L156+N156*O156+Q156*R156+T156*U156</f>
        <v>0</v>
      </c>
      <c r="W156" s="3" t="n">
        <f aca="false">V156-X156</f>
        <v>0</v>
      </c>
      <c r="X156" s="3" t="n">
        <f aca="false">IF(V156&gt;5000,5000,V156)</f>
        <v>0</v>
      </c>
    </row>
    <row r="157" customFormat="false" ht="15.75" hidden="false" customHeight="true" outlineLevel="0" collapsed="false">
      <c r="A157" s="1" t="str">
        <f aca="false">IF(C157="","",HLOOKUP(C157,町,2,0)*1000+D157)</f>
        <v/>
      </c>
      <c r="B157" s="20" t="n">
        <v>145</v>
      </c>
      <c r="C157" s="28"/>
      <c r="D157" s="28"/>
      <c r="E157" s="29"/>
      <c r="F157" s="30"/>
      <c r="G157" s="31"/>
      <c r="H157" s="32"/>
      <c r="I157" s="36"/>
      <c r="J157" s="34"/>
      <c r="K157" s="29"/>
      <c r="L157" s="33"/>
      <c r="M157" s="37"/>
      <c r="N157" s="29"/>
      <c r="O157" s="35"/>
      <c r="P157" s="34"/>
      <c r="Q157" s="29"/>
      <c r="R157" s="33"/>
      <c r="S157" s="34"/>
      <c r="T157" s="29"/>
      <c r="U157" s="33"/>
      <c r="V157" s="3" t="n">
        <f aca="false">H157*I157+K157*L157+N157*O157+Q157*R157+T157*U157</f>
        <v>0</v>
      </c>
      <c r="W157" s="3" t="n">
        <f aca="false">V157-X157</f>
        <v>0</v>
      </c>
      <c r="X157" s="3" t="n">
        <f aca="false">IF(V157&gt;5000,5000,V157)</f>
        <v>0</v>
      </c>
    </row>
    <row r="158" customFormat="false" ht="15.75" hidden="false" customHeight="true" outlineLevel="0" collapsed="false">
      <c r="A158" s="1" t="str">
        <f aca="false">IF(C158="","",HLOOKUP(C158,町,2,0)*1000+D158)</f>
        <v/>
      </c>
      <c r="B158" s="20" t="n">
        <v>146</v>
      </c>
      <c r="C158" s="28"/>
      <c r="D158" s="28"/>
      <c r="E158" s="29"/>
      <c r="F158" s="30"/>
      <c r="G158" s="31"/>
      <c r="H158" s="32"/>
      <c r="I158" s="36"/>
      <c r="J158" s="34"/>
      <c r="K158" s="29"/>
      <c r="L158" s="33"/>
      <c r="M158" s="37"/>
      <c r="N158" s="29"/>
      <c r="O158" s="35"/>
      <c r="P158" s="34"/>
      <c r="Q158" s="29"/>
      <c r="R158" s="33"/>
      <c r="S158" s="34"/>
      <c r="T158" s="29"/>
      <c r="U158" s="33"/>
      <c r="V158" s="3" t="n">
        <f aca="false">H158*I158+K158*L158+N158*O158+Q158*R158+T158*U158</f>
        <v>0</v>
      </c>
      <c r="W158" s="3" t="n">
        <f aca="false">V158-X158</f>
        <v>0</v>
      </c>
      <c r="X158" s="3" t="n">
        <f aca="false">IF(V158&gt;5000,5000,V158)</f>
        <v>0</v>
      </c>
    </row>
    <row r="159" customFormat="false" ht="15.75" hidden="false" customHeight="true" outlineLevel="0" collapsed="false">
      <c r="A159" s="1" t="str">
        <f aca="false">IF(C159="","",HLOOKUP(C159,町,2,0)*1000+D159)</f>
        <v/>
      </c>
      <c r="B159" s="20" t="n">
        <v>147</v>
      </c>
      <c r="C159" s="28"/>
      <c r="D159" s="28"/>
      <c r="E159" s="29"/>
      <c r="F159" s="30"/>
      <c r="G159" s="31"/>
      <c r="H159" s="32"/>
      <c r="I159" s="36"/>
      <c r="J159" s="34"/>
      <c r="K159" s="29"/>
      <c r="L159" s="33"/>
      <c r="M159" s="37"/>
      <c r="N159" s="29"/>
      <c r="O159" s="35"/>
      <c r="P159" s="34"/>
      <c r="Q159" s="29"/>
      <c r="R159" s="33"/>
      <c r="S159" s="34"/>
      <c r="T159" s="29"/>
      <c r="U159" s="33"/>
      <c r="V159" s="3" t="n">
        <f aca="false">H159*I159+K159*L159+N159*O159+Q159*R159+T159*U159</f>
        <v>0</v>
      </c>
      <c r="W159" s="3" t="n">
        <f aca="false">V159-X159</f>
        <v>0</v>
      </c>
      <c r="X159" s="3" t="n">
        <f aca="false">IF(V159&gt;5000,5000,V159)</f>
        <v>0</v>
      </c>
    </row>
    <row r="160" customFormat="false" ht="15.75" hidden="false" customHeight="true" outlineLevel="0" collapsed="false">
      <c r="A160" s="1" t="str">
        <f aca="false">IF(C160="","",HLOOKUP(C160,町,2,0)*1000+D160)</f>
        <v/>
      </c>
      <c r="B160" s="20" t="n">
        <v>148</v>
      </c>
      <c r="C160" s="28"/>
      <c r="D160" s="28"/>
      <c r="E160" s="29"/>
      <c r="F160" s="30"/>
      <c r="G160" s="31"/>
      <c r="H160" s="32"/>
      <c r="I160" s="36"/>
      <c r="J160" s="34"/>
      <c r="K160" s="29"/>
      <c r="L160" s="33"/>
      <c r="M160" s="37"/>
      <c r="N160" s="29"/>
      <c r="O160" s="35"/>
      <c r="P160" s="34"/>
      <c r="Q160" s="29"/>
      <c r="R160" s="33"/>
      <c r="S160" s="34"/>
      <c r="T160" s="29"/>
      <c r="U160" s="33"/>
      <c r="V160" s="3" t="n">
        <f aca="false">H160*I160+K160*L160+N160*O160+Q160*R160+T160*U160</f>
        <v>0</v>
      </c>
      <c r="W160" s="3" t="n">
        <f aca="false">V160-X160</f>
        <v>0</v>
      </c>
      <c r="X160" s="3" t="n">
        <f aca="false">IF(V160&gt;5000,5000,V160)</f>
        <v>0</v>
      </c>
    </row>
    <row r="161" customFormat="false" ht="15.75" hidden="false" customHeight="true" outlineLevel="0" collapsed="false">
      <c r="A161" s="1" t="str">
        <f aca="false">IF(C161="","",HLOOKUP(C161,町,2,0)*1000+D161)</f>
        <v/>
      </c>
      <c r="B161" s="20" t="n">
        <v>149</v>
      </c>
      <c r="C161" s="28"/>
      <c r="D161" s="28"/>
      <c r="E161" s="29"/>
      <c r="F161" s="30"/>
      <c r="G161" s="31"/>
      <c r="H161" s="32"/>
      <c r="I161" s="36"/>
      <c r="J161" s="34"/>
      <c r="K161" s="29"/>
      <c r="L161" s="33"/>
      <c r="M161" s="37"/>
      <c r="N161" s="29"/>
      <c r="O161" s="35"/>
      <c r="P161" s="34"/>
      <c r="Q161" s="29"/>
      <c r="R161" s="33"/>
      <c r="S161" s="34"/>
      <c r="T161" s="29"/>
      <c r="U161" s="33"/>
      <c r="V161" s="3" t="n">
        <f aca="false">H161*I161+K161*L161+N161*O161+Q161*R161+T161*U161</f>
        <v>0</v>
      </c>
      <c r="W161" s="3" t="n">
        <f aca="false">V161-X161</f>
        <v>0</v>
      </c>
      <c r="X161" s="3" t="n">
        <f aca="false">IF(V161&gt;5000,5000,V161)</f>
        <v>0</v>
      </c>
    </row>
    <row r="162" customFormat="false" ht="15.75" hidden="false" customHeight="true" outlineLevel="0" collapsed="false">
      <c r="A162" s="1" t="str">
        <f aca="false">IF(C162="","",HLOOKUP(C162,町,2,0)*1000+D162)</f>
        <v/>
      </c>
      <c r="B162" s="20" t="n">
        <v>150</v>
      </c>
      <c r="C162" s="28"/>
      <c r="D162" s="28"/>
      <c r="E162" s="29"/>
      <c r="F162" s="30"/>
      <c r="G162" s="31"/>
      <c r="H162" s="32"/>
      <c r="I162" s="36"/>
      <c r="J162" s="34"/>
      <c r="K162" s="29"/>
      <c r="L162" s="33"/>
      <c r="M162" s="37"/>
      <c r="N162" s="29"/>
      <c r="O162" s="35"/>
      <c r="P162" s="34"/>
      <c r="Q162" s="29"/>
      <c r="R162" s="33"/>
      <c r="S162" s="34"/>
      <c r="T162" s="29"/>
      <c r="U162" s="33"/>
      <c r="V162" s="3" t="n">
        <f aca="false">H162*I162+K162*L162+N162*O162+Q162*R162+T162*U162</f>
        <v>0</v>
      </c>
      <c r="W162" s="3" t="n">
        <f aca="false">V162-X162</f>
        <v>0</v>
      </c>
      <c r="X162" s="3" t="n">
        <f aca="false">IF(V162&gt;5000,5000,V162)</f>
        <v>0</v>
      </c>
    </row>
  </sheetData>
  <mergeCells count="9">
    <mergeCell ref="W8:X8"/>
    <mergeCell ref="B9:D9"/>
    <mergeCell ref="D11:E11"/>
    <mergeCell ref="G11:I11"/>
    <mergeCell ref="J11:L11"/>
    <mergeCell ref="M11:O11"/>
    <mergeCell ref="P11:R11"/>
    <mergeCell ref="S11:U11"/>
    <mergeCell ref="C12:D12"/>
  </mergeCells>
  <dataValidations count="1">
    <dataValidation allowBlank="true" operator="equal" showDropDown="false" showErrorMessage="true" showInputMessage="false" sqref="C13:C162" type="list">
      <formula1>"滝,大,都,常,船"</formula1>
      <formula2>0</formula2>
    </dataValidation>
  </dataValidations>
  <printOptions headings="false" gridLines="false" gridLinesSet="true" horizontalCentered="true" verticalCentered="false"/>
  <pageMargins left="0.590277777777778" right="0" top="0.609722222222222" bottom="0.590277777777778" header="0.609722222222222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&amp;R&amp;P/&amp;N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666666"/>
    <pageSetUpPr fitToPage="false"/>
  </sheetPr>
  <dimension ref="A1:L105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pane xSplit="2" ySplit="7" topLeftCell="D8" activePane="bottomRight" state="frozen"/>
      <selection pane="topLeft" activeCell="A1" activeCellId="0" sqref="A1"/>
      <selection pane="topRight" activeCell="D1" activeCellId="0" sqref="D1"/>
      <selection pane="bottomLeft" activeCell="A8" activeCellId="0" sqref="A8"/>
      <selection pane="bottomRight" activeCell="B14" activeCellId="0" sqref="B14"/>
    </sheetView>
  </sheetViews>
  <sheetFormatPr defaultRowHeight="13.5" outlineLevelRow="0" outlineLevelCol="0"/>
  <cols>
    <col collapsed="false" customWidth="true" hidden="true" outlineLevel="0" max="1" min="1" style="1" width="8.96"/>
    <col collapsed="false" customWidth="true" hidden="false" outlineLevel="0" max="2" min="2" style="1" width="4.49"/>
    <col collapsed="false" customWidth="true" hidden="false" outlineLevel="0" max="3" min="3" style="2" width="3.62"/>
    <col collapsed="false" customWidth="true" hidden="false" outlineLevel="0" max="4" min="4" style="38" width="7.62"/>
    <col collapsed="false" customWidth="true" hidden="false" outlineLevel="0" max="6" min="5" style="39" width="15.62"/>
    <col collapsed="false" customWidth="true" hidden="false" outlineLevel="0" max="7" min="7" style="1" width="15.37"/>
    <col collapsed="false" customWidth="true" hidden="false" outlineLevel="0" max="8" min="8" style="40" width="9.62"/>
    <col collapsed="false" customWidth="true" hidden="false" outlineLevel="0" max="11" min="9" style="40" width="8.99"/>
    <col collapsed="false" customWidth="true" hidden="false" outlineLevel="0" max="12" min="12" style="41" width="10.99"/>
    <col collapsed="false" customWidth="true" hidden="false" outlineLevel="0" max="13" min="13" style="1" width="8.99"/>
    <col collapsed="false" customWidth="true" hidden="false" outlineLevel="0" max="14" min="14" style="1" width="2.75"/>
    <col collapsed="false" customWidth="true" hidden="false" outlineLevel="0" max="257" min="15" style="1" width="8.99"/>
    <col collapsed="false" customWidth="true" hidden="false" outlineLevel="0" max="1025" min="258" style="0" width="8.99"/>
  </cols>
  <sheetData>
    <row r="1" customFormat="false" ht="13.5" hidden="false" customHeight="true" outlineLevel="0" collapsed="false">
      <c r="C1" s="42" t="n">
        <v>2</v>
      </c>
      <c r="D1" s="43" t="n">
        <v>3</v>
      </c>
      <c r="E1" s="44" t="n">
        <v>4</v>
      </c>
      <c r="F1" s="44" t="n">
        <v>5</v>
      </c>
      <c r="G1" s="45"/>
      <c r="H1" s="46"/>
      <c r="I1" s="46" t="s">
        <v>27</v>
      </c>
      <c r="J1" s="46" t="s">
        <v>28</v>
      </c>
      <c r="K1" s="46" t="s">
        <v>29</v>
      </c>
      <c r="L1" s="47" t="s">
        <v>30</v>
      </c>
    </row>
    <row r="2" customFormat="false" ht="13.5" hidden="false" customHeight="true" outlineLevel="0" collapsed="false">
      <c r="E2" s="45"/>
      <c r="F2" s="45"/>
      <c r="G2" s="45"/>
      <c r="H2" s="48" t="s">
        <v>31</v>
      </c>
      <c r="I2" s="49" t="n">
        <f aca="false">COUNTIF(B8:B1056,"=k")</f>
        <v>0</v>
      </c>
      <c r="J2" s="46" t="str">
        <f aca="false">SUMIF(B8:B1056,"=k",J8:J707)</f>
        <v/>
      </c>
      <c r="K2" s="46" t="n">
        <f aca="false">SUMIF(B8:B1056,"=k",K8:K1056)</f>
        <v>0</v>
      </c>
      <c r="L2" s="46" t="str">
        <f aca="false">SUMIF(B8:B1056,"=k",L8:L1056)</f>
        <v/>
      </c>
    </row>
    <row r="3" customFormat="false" ht="13.5" hidden="false" customHeight="true" outlineLevel="0" collapsed="false">
      <c r="C3" s="8" t="s">
        <v>7</v>
      </c>
      <c r="H3" s="1"/>
      <c r="I3" s="1"/>
      <c r="J3" s="1"/>
      <c r="K3" s="1"/>
      <c r="L3" s="1"/>
    </row>
    <row r="4" customFormat="false" ht="13.5" hidden="false" customHeight="true" outlineLevel="0" collapsed="false">
      <c r="D4" s="8"/>
      <c r="E4" s="50" t="str">
        <f aca="false">JIS(入力用!B9)</f>
        <v>令和　　年　　月分</v>
      </c>
      <c r="F4" s="50"/>
      <c r="G4" s="51" t="s">
        <v>32</v>
      </c>
      <c r="H4" s="52"/>
    </row>
    <row r="5" customFormat="false" ht="13.5" hidden="false" customHeight="true" outlineLevel="0" collapsed="false">
      <c r="E5" s="53"/>
      <c r="F5" s="53"/>
      <c r="G5" s="2"/>
      <c r="H5" s="54"/>
    </row>
    <row r="6" customFormat="false" ht="13.5" hidden="false" customHeight="true" outlineLevel="0" collapsed="false">
      <c r="C6" s="16" t="s">
        <v>33</v>
      </c>
      <c r="E6" s="55" t="inlineStr">
        <f aca="false">IF(入力用!D11="","",入力用!D11)</f>
        <is>
          <t/>
        </is>
      </c>
      <c r="F6" s="55"/>
      <c r="G6" s="16" t="s">
        <v>34</v>
      </c>
    </row>
    <row r="7" s="2" customFormat="true" ht="13.5" hidden="false" customHeight="true" outlineLevel="0" collapsed="false">
      <c r="C7" s="56" t="s">
        <v>21</v>
      </c>
      <c r="D7" s="56"/>
      <c r="E7" s="57" t="s">
        <v>22</v>
      </c>
      <c r="F7" s="57" t="s">
        <v>23</v>
      </c>
      <c r="G7" s="58" t="s">
        <v>35</v>
      </c>
      <c r="H7" s="59" t="s">
        <v>25</v>
      </c>
      <c r="I7" s="59" t="s">
        <v>26</v>
      </c>
      <c r="J7" s="59" t="s">
        <v>36</v>
      </c>
      <c r="K7" s="59" t="s">
        <v>29</v>
      </c>
      <c r="L7" s="60" t="s">
        <v>30</v>
      </c>
    </row>
    <row r="8" customFormat="false" ht="13.5" hidden="false" customHeight="true" outlineLevel="0" collapsed="false">
      <c r="A8" s="61" t="e">
        <f aca="false">IF(B8="","",SMALL(順,B8))</f>
        <v>#VALUE!</v>
      </c>
      <c r="B8" s="1" t="n">
        <v>1</v>
      </c>
      <c r="C8" s="23" t="n">
        <f aca="false">B8</f>
        <v>1</v>
      </c>
      <c r="D8" s="62"/>
      <c r="E8" s="20" t="e">
        <f aca="false">IF($A8="","",VLOOKUP($A8,データ,5,0))</f>
        <v>#VALUE!</v>
      </c>
      <c r="F8" s="63" t="e">
        <f aca="false">IF($A8="","",VLOOKUP($A8,データ,6,0))</f>
        <v>#VALUE!</v>
      </c>
      <c r="G8" s="64" t="e">
        <f aca="false">IF(A8="","",IF(VLOOKUP(A8,データ,7,0)=0,"",VLOOKUP(VLOOKUP(A8,データ,7,0),品名,2)))</f>
        <v>#VALUE!</v>
      </c>
      <c r="H8" s="65" t="e">
        <f aca="false">IF(A8="",0,VLOOKUP(A8,データ,8,0))</f>
        <v>#VALUE!</v>
      </c>
      <c r="I8" s="65" t="e">
        <f aca="false">IF(A8="",0,VLOOKUP(A8,データ,9,0))</f>
        <v>#VALUE!</v>
      </c>
      <c r="J8" s="65" t="e">
        <f aca="false">H8*I8</f>
        <v>#VALUE!</v>
      </c>
      <c r="K8" s="48"/>
      <c r="L8" s="66"/>
    </row>
    <row r="9" customFormat="false" ht="13.5" hidden="false" customHeight="true" outlineLevel="0" collapsed="false">
      <c r="B9" s="67"/>
      <c r="C9" s="68"/>
      <c r="D9" s="69"/>
      <c r="E9" s="20" t="str">
        <f aca="false">IF(B7="","",VLOOKUP($A7,データ,2,0))</f>
        <v/>
      </c>
      <c r="F9" s="63" t="n">
        <f aca="false">IF(C7="","",VLOOKUP($A7,データ,2,0))</f>
        <v>1</v>
      </c>
      <c r="G9" s="64" t="e">
        <f aca="false">IF(A8="","",IF(VLOOKUP(A8,データ,10,0)=0,"",VLOOKUP(VLOOKUP(A8,データ,10,0),品名,2)))</f>
        <v>#VALUE!</v>
      </c>
      <c r="H9" s="70" t="e">
        <f aca="false">IF(A8="",0,VLOOKUP(A8,データ,11,0))</f>
        <v>#VALUE!</v>
      </c>
      <c r="I9" s="70" t="e">
        <f aca="false">IF(A8="",0,VLOOKUP(A8,データ,12,0))</f>
        <v>#VALUE!</v>
      </c>
      <c r="J9" s="70" t="e">
        <f aca="false">H9*I9</f>
        <v>#VALUE!</v>
      </c>
      <c r="K9" s="48"/>
      <c r="L9" s="66"/>
    </row>
    <row r="10" customFormat="false" ht="13.5" hidden="false" customHeight="true" outlineLevel="0" collapsed="false">
      <c r="B10" s="67"/>
      <c r="C10" s="68" t="e">
        <f aca="false">IF($A8="","",VLOOKUP($A8,データ,3,0))</f>
        <v>#VALUE!</v>
      </c>
      <c r="D10" s="69" t="e">
        <f aca="false">IF($A8="","",VLOOKUP($A8,データ,4,0))</f>
        <v>#VALUE!</v>
      </c>
      <c r="E10" s="20" t="e">
        <f aca="false">IF(B8="","",VLOOKUP($A8,データ,2,0))</f>
        <v>#VALUE!</v>
      </c>
      <c r="F10" s="63" t="e">
        <f aca="false">IF(C8="","",VLOOKUP($A8,データ,2,0))</f>
        <v>#VALUE!</v>
      </c>
      <c r="G10" s="64" t="e">
        <f aca="false">IF(A8="","",IF(VLOOKUP(A8,データ,13,0)=0,"",VLOOKUP(VLOOKUP(A8,データ,13,0),品名,2)))</f>
        <v>#VALUE!</v>
      </c>
      <c r="H10" s="70" t="e">
        <f aca="false">IF(A8="",0,VLOOKUP(A8,データ,14,0))</f>
        <v>#VALUE!</v>
      </c>
      <c r="I10" s="70" t="e">
        <f aca="false">IF(A8="",0,VLOOKUP(A8,データ,15,0))</f>
        <v>#VALUE!</v>
      </c>
      <c r="J10" s="70" t="e">
        <f aca="false">H10*I10</f>
        <v>#VALUE!</v>
      </c>
      <c r="K10" s="48"/>
      <c r="L10" s="66"/>
    </row>
    <row r="11" customFormat="false" ht="13.5" hidden="false" customHeight="true" outlineLevel="0" collapsed="false">
      <c r="B11" s="67"/>
      <c r="C11" s="68"/>
      <c r="D11" s="69"/>
      <c r="E11" s="20" t="str">
        <f aca="false">IF(B9="","",VLOOKUP($A9,データ,2,0))</f>
        <v/>
      </c>
      <c r="F11" s="63" t="str">
        <f aca="false">IF(C9="","",VLOOKUP($A9,データ,2,0))</f>
        <v/>
      </c>
      <c r="G11" s="64" t="e">
        <f aca="false">IF(A8="","",IF(VLOOKUP(A8,データ,16,0)=0,"",VLOOKUP(VLOOKUP(A8,データ,16,0),品名,2)))</f>
        <v>#VALUE!</v>
      </c>
      <c r="H11" s="70" t="e">
        <f aca="false">IF(A8="",0,VLOOKUP(A8,データ,17,0))</f>
        <v>#VALUE!</v>
      </c>
      <c r="I11" s="70" t="e">
        <f aca="false">IF(A8="",0,VLOOKUP(A8,データ,18,0))</f>
        <v>#VALUE!</v>
      </c>
      <c r="J11" s="70" t="e">
        <f aca="false">H11*I11</f>
        <v>#VALUE!</v>
      </c>
      <c r="K11" s="48"/>
      <c r="L11" s="66"/>
    </row>
    <row r="12" customFormat="false" ht="13.5" hidden="false" customHeight="true" outlineLevel="0" collapsed="false">
      <c r="B12" s="67"/>
      <c r="C12" s="68"/>
      <c r="D12" s="69"/>
      <c r="E12" s="20" t="str">
        <f aca="false">IF(B10="","",VLOOKUP($A10,データ,2,0))</f>
        <v/>
      </c>
      <c r="F12" s="63" t="e">
        <f aca="false">IF(C10="","",VLOOKUP($A10,データ,2,0))</f>
        <v>#VALUE!</v>
      </c>
      <c r="G12" s="64" t="e">
        <f aca="false">IF(A8="","",IF(VLOOKUP(A8,データ,19,0)=0,"",VLOOKUP(VLOOKUP(A8,データ,19,0),品名,2)))</f>
        <v>#VALUE!</v>
      </c>
      <c r="H12" s="71" t="e">
        <f aca="false">IF(A8="",0,VLOOKUP(A8,データ,20,0))</f>
        <v>#VALUE!</v>
      </c>
      <c r="I12" s="72" t="e">
        <f aca="false">IF(A8="",0,VLOOKUP(A8,データ,21,0))</f>
        <v>#VALUE!</v>
      </c>
      <c r="J12" s="72" t="e">
        <f aca="false">H12*I12</f>
        <v>#VALUE!</v>
      </c>
      <c r="K12" s="48"/>
      <c r="L12" s="66"/>
    </row>
    <row r="13" customFormat="false" ht="13.5" hidden="false" customHeight="true" outlineLevel="0" collapsed="false">
      <c r="B13" s="67" t="e">
        <f aca="false">IF(I13&gt;=1,"k","")</f>
        <v>#VALUE!</v>
      </c>
      <c r="C13" s="27"/>
      <c r="D13" s="73"/>
      <c r="E13" s="20" t="str">
        <f aca="false">IF(B11="","",VLOOKUP($A11,データ,2,0))</f>
        <v/>
      </c>
      <c r="F13" s="63" t="str">
        <f aca="false">IF(C11="","",VLOOKUP($A11,データ,2,0))</f>
        <v/>
      </c>
      <c r="G13" s="5" t="s">
        <v>38</v>
      </c>
      <c r="H13" s="5"/>
      <c r="I13" s="46" t="e">
        <f aca="false">SUM(I8:I12)</f>
        <v>#VALUE!</v>
      </c>
      <c r="J13" s="46" t="e">
        <f aca="false">SUM(J8:J12)</f>
        <v>#VALUE!</v>
      </c>
      <c r="K13" s="46" t="e">
        <f aca="false">IF(J13&lt;5000,J13,5000)</f>
        <v>#VALUE!</v>
      </c>
      <c r="L13" s="47" t="e">
        <f aca="false">+J13-K13</f>
        <v>#VALUE!</v>
      </c>
    </row>
    <row r="14" customFormat="false" ht="13.5" hidden="false" customHeight="true" outlineLevel="0" collapsed="false">
      <c r="A14" s="1" t="str">
        <f aca="false">IF(B14&gt;=1,SMALL(順,B14),"")</f>
        <v/>
      </c>
      <c r="C14" s="74" t="s">
        <v>37</v>
      </c>
      <c r="D14" s="74"/>
      <c r="E14" s="74"/>
      <c r="F14" s="74"/>
      <c r="G14" s="74"/>
      <c r="H14" s="74"/>
      <c r="I14" s="74"/>
      <c r="J14" s="74"/>
      <c r="K14" s="75" t="e">
        <f aca="true">IF(K13&lt;1,"",SUMIF($B$8:INDIRECT("b"&amp;ROW()),"=k",$K$8:$K$707))</f>
        <v>#VALUE!</v>
      </c>
      <c r="L14" s="76"/>
    </row>
    <row r="15" customFormat="false" ht="13.5" hidden="false" customHeight="true" outlineLevel="0" collapsed="false">
      <c r="A15" s="61" t="str">
        <f aca="false">IF(B15="","",SMALL(順,B15))</f>
        <v/>
      </c>
      <c r="B15" s="1" t="str">
        <f aca="false">IF(B8="","",IF(B8+1&gt;入力用!$W$8,"",B8+1))</f>
        <v/>
      </c>
      <c r="C15" s="23" t="str">
        <f aca="false">B15</f>
        <v/>
      </c>
      <c r="D15" s="62"/>
      <c r="E15" s="20" t="str">
        <f aca="false">IF($B15="","",VLOOKUP($A15,データ,5,0))</f>
        <v/>
      </c>
      <c r="F15" s="63" t="str">
        <f aca="false">IF($B15="","",VLOOKUP($A15,データ,6,0))</f>
        <v/>
      </c>
      <c r="G15" s="64" t="str">
        <f aca="false">IF(A15="","",IF(VLOOKUP(A15,データ,7,0)=0,"",VLOOKUP(VLOOKUP(A15,データ,7,0),品名,2)))</f>
        <v/>
      </c>
      <c r="H15" s="65" t="str">
        <f aca="false">IF(A15="",0,VLOOKUP(A15,データ,8,0))</f>
        <v/>
      </c>
      <c r="I15" s="65" t="str">
        <f aca="false">IF(A15="",0,VLOOKUP(A15,データ,9,0))</f>
        <v/>
      </c>
      <c r="J15" s="65" t="str">
        <f aca="false">H15*I15</f>
        <v/>
      </c>
      <c r="K15" s="48"/>
      <c r="L15" s="66"/>
    </row>
    <row r="16" customFormat="false" ht="13.5" hidden="false" customHeight="true" outlineLevel="0" collapsed="false">
      <c r="B16" s="67"/>
      <c r="C16" s="68"/>
      <c r="D16" s="69"/>
      <c r="E16" s="20" t="str">
        <f aca="false">IF(B14="","",VLOOKUP($A14,データ,2,0))</f>
        <v/>
      </c>
      <c r="F16" s="63" t="n">
        <f aca="false">IF(C14="","",VLOOKUP($A14,データ,2,0))</f>
        <v>1</v>
      </c>
      <c r="G16" s="64" t="str">
        <f aca="false">IF(A15="","",IF(VLOOKUP(A15,データ,10,0)=0,"",VLOOKUP(VLOOKUP(A15,データ,10,0),品名,2)))</f>
        <v/>
      </c>
      <c r="H16" s="70" t="str">
        <f aca="false">IF(A15="",0,VLOOKUP(A15,データ,11,0))</f>
        <v/>
      </c>
      <c r="I16" s="70" t="str">
        <f aca="false">IF(A15="",0,VLOOKUP(A15,データ,12,0))</f>
        <v/>
      </c>
      <c r="J16" s="70" t="str">
        <f aca="false">H16*I16</f>
        <v/>
      </c>
      <c r="K16" s="48"/>
      <c r="L16" s="66"/>
    </row>
    <row r="17" customFormat="false" ht="13.5" hidden="false" customHeight="true" outlineLevel="0" collapsed="false">
      <c r="B17" s="67"/>
      <c r="C17" s="68" t="str">
        <f aca="false">IF($B15="","",VLOOKUP($A15,データ,3,0))</f>
        <v/>
      </c>
      <c r="D17" s="69" t="str">
        <f aca="false">IF($B15="","",VLOOKUP($A15,データ,4,0))</f>
        <v/>
      </c>
      <c r="E17" s="20" t="str">
        <f aca="false">IF(B15="","",VLOOKUP($A15,データ,2,0))</f>
        <v/>
      </c>
      <c r="F17" s="63" t="str">
        <f aca="false">IF(C15="","",VLOOKUP($A15,データ,2,0))</f>
        <v/>
      </c>
      <c r="G17" s="64" t="str">
        <f aca="false">IF(A15="","",IF(VLOOKUP(A15,データ,13,0)=0,"",VLOOKUP(VLOOKUP(A15,データ,13,0),品名,2)))</f>
        <v/>
      </c>
      <c r="H17" s="70" t="str">
        <f aca="false">IF(A15="",0,VLOOKUP(A15,データ,14,0))</f>
        <v/>
      </c>
      <c r="I17" s="70" t="str">
        <f aca="false">IF(A15="",0,VLOOKUP(A15,データ,15,0))</f>
        <v/>
      </c>
      <c r="J17" s="70" t="str">
        <f aca="false">H17*I17</f>
        <v/>
      </c>
      <c r="K17" s="48"/>
      <c r="L17" s="66"/>
    </row>
    <row r="18" customFormat="false" ht="13.5" hidden="false" customHeight="true" outlineLevel="0" collapsed="false">
      <c r="B18" s="67"/>
      <c r="C18" s="68"/>
      <c r="D18" s="69"/>
      <c r="E18" s="20" t="str">
        <f aca="false">IF(B16="","",VLOOKUP($A16,データ,2,0))</f>
        <v/>
      </c>
      <c r="F18" s="63" t="str">
        <f aca="false">IF(C16="","",VLOOKUP($A16,データ,2,0))</f>
        <v/>
      </c>
      <c r="G18" s="64" t="str">
        <f aca="false">IF(A15="","",IF(VLOOKUP(A15,データ,16,0)=0,"",VLOOKUP(VLOOKUP(A15,データ,16,0),品名,2)))</f>
        <v/>
      </c>
      <c r="H18" s="70" t="str">
        <f aca="false">IF(A15="",0,VLOOKUP(A15,データ,17,0))</f>
        <v/>
      </c>
      <c r="I18" s="70" t="str">
        <f aca="false">IF(A15="",0,VLOOKUP(A15,データ,18,0))</f>
        <v/>
      </c>
      <c r="J18" s="70" t="str">
        <f aca="false">H18*I18</f>
        <v/>
      </c>
      <c r="K18" s="48"/>
      <c r="L18" s="66"/>
    </row>
    <row r="19" customFormat="false" ht="13.5" hidden="false" customHeight="true" outlineLevel="0" collapsed="false">
      <c r="B19" s="67"/>
      <c r="C19" s="68"/>
      <c r="D19" s="69"/>
      <c r="E19" s="20" t="str">
        <f aca="false">IF(B17="","",VLOOKUP($A17,データ,2,0))</f>
        <v/>
      </c>
      <c r="F19" s="63" t="str">
        <f aca="false">IF(C17="","",VLOOKUP($A17,データ,2,0))</f>
        <v/>
      </c>
      <c r="G19" s="64" t="str">
        <f aca="false">IF(A15="","",IF(VLOOKUP(A15,データ,19,0)=0,"",VLOOKUP(VLOOKUP(A15,データ,19,0),品名,2)))</f>
        <v/>
      </c>
      <c r="H19" s="71" t="str">
        <f aca="false">IF(A15="",0,VLOOKUP(A15,データ,20,0))</f>
        <v/>
      </c>
      <c r="I19" s="72" t="str">
        <f aca="false">IF(A15="",0,VLOOKUP(A15,データ,21,0))</f>
        <v/>
      </c>
      <c r="J19" s="72" t="str">
        <f aca="false">H19*I19</f>
        <v/>
      </c>
      <c r="K19" s="48"/>
      <c r="L19" s="66"/>
    </row>
    <row r="20" customFormat="false" ht="13.5" hidden="false" customHeight="true" outlineLevel="0" collapsed="false">
      <c r="B20" s="67" t="str">
        <f aca="false">IF(I20&gt;=1,"k","")</f>
        <v>k</v>
      </c>
      <c r="C20" s="27"/>
      <c r="D20" s="73"/>
      <c r="E20" s="20" t="str">
        <f aca="false">IF(B18="","",VLOOKUP($A18,データ,2,0))</f>
        <v/>
      </c>
      <c r="F20" s="63" t="str">
        <f aca="false">IF(C18="","",VLOOKUP($A18,データ,2,0))</f>
        <v/>
      </c>
      <c r="G20" s="5" t="s">
        <v>38</v>
      </c>
      <c r="H20" s="5"/>
      <c r="I20" s="46" t="str">
        <f aca="false">SUM(I15:I19)</f>
        <v/>
      </c>
      <c r="J20" s="46" t="str">
        <f aca="false">SUM(J15:J19)</f>
        <v/>
      </c>
      <c r="K20" s="46" t="str">
        <f aca="false">IF(J20&lt;5000,J20,5000)</f>
        <v/>
      </c>
      <c r="L20" s="47" t="n">
        <f aca="false">+J20-K20</f>
        <v>0</v>
      </c>
    </row>
    <row r="21" customFormat="false" ht="13.5" hidden="false" customHeight="true" outlineLevel="0" collapsed="false">
      <c r="A21" s="1" t="str">
        <f aca="false">IF(B21&gt;=1,SMALL(順,B21),"")</f>
        <v/>
      </c>
      <c r="C21" s="77" t="s">
        <v>37</v>
      </c>
      <c r="D21" s="77"/>
      <c r="E21" s="77"/>
      <c r="F21" s="77"/>
      <c r="G21" s="77"/>
      <c r="H21" s="77"/>
      <c r="I21" s="77"/>
      <c r="J21" s="77"/>
      <c r="K21" s="75" t="n">
        <f aca="true">IF(K20&lt;1,"",SUMIF($B$8:INDIRECT("b"&amp;ROW()),"=k",$K$8:$K$707))</f>
        <v>0</v>
      </c>
      <c r="L21" s="76"/>
    </row>
    <row r="22" customFormat="false" ht="13.5" hidden="false" customHeight="true" outlineLevel="0" collapsed="false">
      <c r="A22" s="61" t="str">
        <f aca="false">IF(B22="","",SMALL(順,B22))</f>
        <v/>
      </c>
      <c r="B22" s="1" t="str">
        <f aca="false">IF(B15="","",IF(B15+1&gt;入力用!$W$8,"",B15+1))</f>
        <v/>
      </c>
      <c r="C22" s="23" t="str">
        <f aca="false">B22</f>
        <v/>
      </c>
      <c r="D22" s="62"/>
      <c r="E22" s="20" t="str">
        <f aca="false">IF($B22="","",VLOOKUP($A22,データ,5,0))</f>
        <v/>
      </c>
      <c r="F22" s="63" t="str">
        <f aca="false">IF($B22="","",VLOOKUP($A22,データ,6,0))</f>
        <v/>
      </c>
      <c r="G22" s="64" t="str">
        <f aca="false">IF(A22="","",IF(VLOOKUP(A22,データ,7,0)=0,"",VLOOKUP(VLOOKUP(A22,データ,7,0),品名,2)))</f>
        <v/>
      </c>
      <c r="H22" s="65" t="str">
        <f aca="false">IF(A22="",0,VLOOKUP(A22,データ,8,0))</f>
        <v/>
      </c>
      <c r="I22" s="65" t="str">
        <f aca="false">IF(A22="",0,VLOOKUP(A22,データ,9,0))</f>
        <v/>
      </c>
      <c r="J22" s="65" t="str">
        <f aca="false">H22*I22</f>
        <v/>
      </c>
      <c r="K22" s="48"/>
      <c r="L22" s="66"/>
    </row>
    <row r="23" customFormat="false" ht="13.5" hidden="false" customHeight="true" outlineLevel="0" collapsed="false">
      <c r="B23" s="67"/>
      <c r="C23" s="68"/>
      <c r="D23" s="69"/>
      <c r="E23" s="20" t="str">
        <f aca="false">IF(B21="","",VLOOKUP($A21,データ,2,0))</f>
        <v/>
      </c>
      <c r="F23" s="63" t="n">
        <f aca="false">IF(C21="","",VLOOKUP($A21,データ,2,0))</f>
        <v>1</v>
      </c>
      <c r="G23" s="64" t="str">
        <f aca="false">IF(A22="","",IF(VLOOKUP(A22,データ,10,0)=0,"",VLOOKUP(VLOOKUP(A22,データ,10,0),品名,2)))</f>
        <v/>
      </c>
      <c r="H23" s="70" t="str">
        <f aca="false">IF(A22="",0,VLOOKUP(A22,データ,11,0))</f>
        <v/>
      </c>
      <c r="I23" s="70" t="str">
        <f aca="false">IF(A22="",0,VLOOKUP(A22,データ,12,0))</f>
        <v/>
      </c>
      <c r="J23" s="70" t="str">
        <f aca="false">H23*I23</f>
        <v/>
      </c>
      <c r="K23" s="48"/>
      <c r="L23" s="66"/>
    </row>
    <row r="24" customFormat="false" ht="13.5" hidden="false" customHeight="true" outlineLevel="0" collapsed="false">
      <c r="B24" s="67"/>
      <c r="C24" s="68" t="str">
        <f aca="false">IF($B22="","",VLOOKUP($A22,データ,3,0))</f>
        <v/>
      </c>
      <c r="D24" s="69" t="str">
        <f aca="false">IF($B22="","",VLOOKUP($A22,データ,4,0))</f>
        <v/>
      </c>
      <c r="E24" s="20" t="str">
        <f aca="false">IF(B22="","",VLOOKUP($A22,データ,2,0))</f>
        <v/>
      </c>
      <c r="F24" s="63" t="str">
        <f aca="false">IF(C22="","",VLOOKUP($A22,データ,2,0))</f>
        <v/>
      </c>
      <c r="G24" s="64" t="str">
        <f aca="false">IF(A22="","",IF(VLOOKUP(A22,データ,13,0)=0,"",VLOOKUP(VLOOKUP(A22,データ,13,0),品名,2)))</f>
        <v/>
      </c>
      <c r="H24" s="70" t="str">
        <f aca="false">IF(A22="",0,VLOOKUP(A22,データ,14,0))</f>
        <v/>
      </c>
      <c r="I24" s="70" t="str">
        <f aca="false">IF(A22="",0,VLOOKUP(A22,データ,15,0))</f>
        <v/>
      </c>
      <c r="J24" s="70" t="str">
        <f aca="false">H24*I24</f>
        <v/>
      </c>
      <c r="K24" s="48"/>
      <c r="L24" s="66"/>
    </row>
    <row r="25" customFormat="false" ht="13.5" hidden="false" customHeight="true" outlineLevel="0" collapsed="false">
      <c r="B25" s="67"/>
      <c r="C25" s="68"/>
      <c r="D25" s="69"/>
      <c r="E25" s="20" t="str">
        <f aca="false">IF(B23="","",VLOOKUP($A23,データ,2,0))</f>
        <v/>
      </c>
      <c r="F25" s="63" t="str">
        <f aca="false">IF(C23="","",VLOOKUP($A23,データ,2,0))</f>
        <v/>
      </c>
      <c r="G25" s="64" t="str">
        <f aca="false">IF(A22="","",IF(VLOOKUP(A22,データ,16,0)=0,"",VLOOKUP(VLOOKUP(A22,データ,16,0),品名,2)))</f>
        <v/>
      </c>
      <c r="H25" s="70" t="str">
        <f aca="false">IF(A22="",0,VLOOKUP(A22,データ,17,0))</f>
        <v/>
      </c>
      <c r="I25" s="70" t="str">
        <f aca="false">IF(A22="",0,VLOOKUP(A22,データ,18,0))</f>
        <v/>
      </c>
      <c r="J25" s="70" t="str">
        <f aca="false">H25*I25</f>
        <v/>
      </c>
      <c r="K25" s="48"/>
      <c r="L25" s="66"/>
    </row>
    <row r="26" customFormat="false" ht="13.5" hidden="false" customHeight="true" outlineLevel="0" collapsed="false">
      <c r="B26" s="67"/>
      <c r="C26" s="68"/>
      <c r="D26" s="69"/>
      <c r="E26" s="20" t="str">
        <f aca="false">IF(B24="","",VLOOKUP($A24,データ,2,0))</f>
        <v/>
      </c>
      <c r="F26" s="63" t="str">
        <f aca="false">IF(C24="","",VLOOKUP($A24,データ,2,0))</f>
        <v/>
      </c>
      <c r="G26" s="64" t="str">
        <f aca="false">IF(A22="","",IF(VLOOKUP(A22,データ,19,0)=0,"",VLOOKUP(VLOOKUP(A22,データ,19,0),品名,2)))</f>
        <v/>
      </c>
      <c r="H26" s="71" t="str">
        <f aca="false">IF(A22="",0,VLOOKUP(A22,データ,20,0))</f>
        <v/>
      </c>
      <c r="I26" s="72" t="str">
        <f aca="false">IF(A22="",0,VLOOKUP(A22,データ,21,0))</f>
        <v/>
      </c>
      <c r="J26" s="72" t="str">
        <f aca="false">H26*I26</f>
        <v/>
      </c>
      <c r="K26" s="48"/>
      <c r="L26" s="66"/>
    </row>
    <row r="27" customFormat="false" ht="13.5" hidden="false" customHeight="true" outlineLevel="0" collapsed="false">
      <c r="B27" s="67" t="str">
        <f aca="false">IF(I27&gt;=1,"k","")</f>
        <v>k</v>
      </c>
      <c r="C27" s="27"/>
      <c r="D27" s="73"/>
      <c r="E27" s="20" t="str">
        <f aca="false">IF(B25="","",VLOOKUP($A25,データ,2,0))</f>
        <v/>
      </c>
      <c r="F27" s="63" t="str">
        <f aca="false">IF(C25="","",VLOOKUP($A25,データ,2,0))</f>
        <v/>
      </c>
      <c r="G27" s="5" t="s">
        <v>38</v>
      </c>
      <c r="H27" s="5"/>
      <c r="I27" s="46" t="str">
        <f aca="false">SUM(I22:I26)</f>
        <v/>
      </c>
      <c r="J27" s="46" t="str">
        <f aca="false">SUM(J22:J26)</f>
        <v/>
      </c>
      <c r="K27" s="46" t="str">
        <f aca="false">IF(J27&lt;5000,J27,5000)</f>
        <v/>
      </c>
      <c r="L27" s="47" t="n">
        <f aca="false">+J27-K27</f>
        <v>0</v>
      </c>
    </row>
    <row r="28" customFormat="false" ht="13.5" hidden="false" customHeight="true" outlineLevel="0" collapsed="false">
      <c r="A28" s="1" t="str">
        <f aca="false">IF(B28&gt;=1,SMALL(順,B28),"")</f>
        <v/>
      </c>
      <c r="C28" s="77" t="s">
        <v>37</v>
      </c>
      <c r="D28" s="77"/>
      <c r="E28" s="77"/>
      <c r="F28" s="77"/>
      <c r="G28" s="77"/>
      <c r="H28" s="77"/>
      <c r="I28" s="77"/>
      <c r="J28" s="77"/>
      <c r="K28" s="75" t="n">
        <f aca="true">IF(K27&lt;1,"",SUMIF($B$8:INDIRECT("b"&amp;ROW()),"=k",$K$8:$K$707))</f>
        <v>0</v>
      </c>
      <c r="L28" s="76"/>
    </row>
    <row r="29" customFormat="false" ht="13.5" hidden="false" customHeight="true" outlineLevel="0" collapsed="false">
      <c r="A29" s="61" t="str">
        <f aca="false">IF(B29="","",SMALL(順,B29))</f>
        <v/>
      </c>
      <c r="B29" s="1" t="str">
        <f aca="false">IF(B22="","",IF(B22+1&gt;入力用!$W$8,"",B22+1))</f>
        <v/>
      </c>
      <c r="C29" s="23" t="str">
        <f aca="false">B29</f>
        <v/>
      </c>
      <c r="D29" s="62"/>
      <c r="E29" s="20" t="str">
        <f aca="false">IF($B29="","",VLOOKUP($A29,データ,5,0))</f>
        <v/>
      </c>
      <c r="F29" s="63" t="str">
        <f aca="false">IF($B29="","",VLOOKUP($A29,データ,6,0))</f>
        <v/>
      </c>
      <c r="G29" s="64" t="str">
        <f aca="false">IF(A29="","",IF(VLOOKUP(A29,データ,7,0)=0,"",VLOOKUP(VLOOKUP(A29,データ,7,0),品名,2)))</f>
        <v/>
      </c>
      <c r="H29" s="65" t="str">
        <f aca="false">IF(A29="",0,VLOOKUP(A29,データ,8,0))</f>
        <v/>
      </c>
      <c r="I29" s="65" t="str">
        <f aca="false">IF(A29="",0,VLOOKUP(A29,データ,9,0))</f>
        <v/>
      </c>
      <c r="J29" s="65" t="str">
        <f aca="false">H29*I29</f>
        <v/>
      </c>
      <c r="K29" s="48"/>
      <c r="L29" s="66"/>
    </row>
    <row r="30" customFormat="false" ht="13.5" hidden="false" customHeight="true" outlineLevel="0" collapsed="false">
      <c r="B30" s="67"/>
      <c r="C30" s="68"/>
      <c r="D30" s="69"/>
      <c r="E30" s="20" t="str">
        <f aca="false">IF(B28="","",VLOOKUP($A28,データ,2,0))</f>
        <v/>
      </c>
      <c r="F30" s="63" t="n">
        <f aca="false">IF(C28="","",VLOOKUP($A28,データ,2,0))</f>
        <v>1</v>
      </c>
      <c r="G30" s="64" t="str">
        <f aca="false">IF(A29="","",IF(VLOOKUP(A29,データ,10,0)=0,"",VLOOKUP(VLOOKUP(A29,データ,10,0),品名,2)))</f>
        <v/>
      </c>
      <c r="H30" s="70" t="str">
        <f aca="false">IF(A29="",0,VLOOKUP(A29,データ,11,0))</f>
        <v/>
      </c>
      <c r="I30" s="70" t="str">
        <f aca="false">IF(A29="",0,VLOOKUP(A29,データ,12,0))</f>
        <v/>
      </c>
      <c r="J30" s="70" t="str">
        <f aca="false">H30*I30</f>
        <v/>
      </c>
      <c r="K30" s="48"/>
      <c r="L30" s="66"/>
    </row>
    <row r="31" customFormat="false" ht="13.5" hidden="false" customHeight="true" outlineLevel="0" collapsed="false">
      <c r="B31" s="67"/>
      <c r="C31" s="68" t="str">
        <f aca="false">IF($B29="","",VLOOKUP($A29,データ,3,0))</f>
        <v/>
      </c>
      <c r="D31" s="69" t="str">
        <f aca="false">IF($B29="","",VLOOKUP($A29,データ,4,0))</f>
        <v/>
      </c>
      <c r="E31" s="20" t="str">
        <f aca="false">IF(B29="","",VLOOKUP($A29,データ,2,0))</f>
        <v/>
      </c>
      <c r="F31" s="63" t="str">
        <f aca="false">IF(C29="","",VLOOKUP($A29,データ,2,0))</f>
        <v/>
      </c>
      <c r="G31" s="64" t="str">
        <f aca="false">IF(A29="","",IF(VLOOKUP(A29,データ,13,0)=0,"",VLOOKUP(VLOOKUP(A29,データ,13,0),品名,2)))</f>
        <v/>
      </c>
      <c r="H31" s="70" t="str">
        <f aca="false">IF(A29="",0,VLOOKUP(A29,データ,14,0))</f>
        <v/>
      </c>
      <c r="I31" s="70" t="str">
        <f aca="false">IF(A29="",0,VLOOKUP(A29,データ,15,0))</f>
        <v/>
      </c>
      <c r="J31" s="70" t="str">
        <f aca="false">H31*I31</f>
        <v/>
      </c>
      <c r="K31" s="48"/>
      <c r="L31" s="66"/>
    </row>
    <row r="32" customFormat="false" ht="13.5" hidden="false" customHeight="true" outlineLevel="0" collapsed="false">
      <c r="B32" s="67"/>
      <c r="C32" s="68"/>
      <c r="D32" s="69"/>
      <c r="E32" s="20" t="str">
        <f aca="false">IF(B30="","",VLOOKUP($A30,データ,2,0))</f>
        <v/>
      </c>
      <c r="F32" s="63" t="str">
        <f aca="false">IF(C30="","",VLOOKUP($A30,データ,2,0))</f>
        <v/>
      </c>
      <c r="G32" s="64" t="str">
        <f aca="false">IF(A29="","",IF(VLOOKUP(A29,データ,16,0)=0,"",VLOOKUP(VLOOKUP(A29,データ,16,0),品名,2)))</f>
        <v/>
      </c>
      <c r="H32" s="70" t="str">
        <f aca="false">IF(A29="",0,VLOOKUP(A29,データ,17,0))</f>
        <v/>
      </c>
      <c r="I32" s="70" t="str">
        <f aca="false">IF(A29="",0,VLOOKUP(A29,データ,18,0))</f>
        <v/>
      </c>
      <c r="J32" s="70" t="str">
        <f aca="false">H32*I32</f>
        <v/>
      </c>
      <c r="K32" s="48"/>
      <c r="L32" s="66"/>
    </row>
    <row r="33" customFormat="false" ht="13.5" hidden="false" customHeight="true" outlineLevel="0" collapsed="false">
      <c r="B33" s="67"/>
      <c r="C33" s="68"/>
      <c r="D33" s="69"/>
      <c r="E33" s="20" t="str">
        <f aca="false">IF(B31="","",VLOOKUP($A31,データ,2,0))</f>
        <v/>
      </c>
      <c r="F33" s="63" t="str">
        <f aca="false">IF(C31="","",VLOOKUP($A31,データ,2,0))</f>
        <v/>
      </c>
      <c r="G33" s="64" t="str">
        <f aca="false">IF(A29="","",IF(VLOOKUP(A29,データ,19,0)=0,"",VLOOKUP(VLOOKUP(A29,データ,19,0),品名,2)))</f>
        <v/>
      </c>
      <c r="H33" s="71" t="str">
        <f aca="false">IF(A29="",0,VLOOKUP(A29,データ,20,0))</f>
        <v/>
      </c>
      <c r="I33" s="72" t="str">
        <f aca="false">IF(A29="",0,VLOOKUP(A29,データ,21,0))</f>
        <v/>
      </c>
      <c r="J33" s="72" t="str">
        <f aca="false">H33*I33</f>
        <v/>
      </c>
      <c r="K33" s="48"/>
      <c r="L33" s="66"/>
    </row>
    <row r="34" customFormat="false" ht="13.5" hidden="false" customHeight="true" outlineLevel="0" collapsed="false">
      <c r="B34" s="67" t="str">
        <f aca="false">IF(I34&gt;=1,"k","")</f>
        <v>k</v>
      </c>
      <c r="C34" s="27"/>
      <c r="D34" s="73"/>
      <c r="E34" s="20" t="str">
        <f aca="false">IF(B32="","",VLOOKUP($A32,データ,2,0))</f>
        <v/>
      </c>
      <c r="F34" s="63" t="str">
        <f aca="false">IF(C32="","",VLOOKUP($A32,データ,2,0))</f>
        <v/>
      </c>
      <c r="G34" s="5" t="s">
        <v>38</v>
      </c>
      <c r="H34" s="5"/>
      <c r="I34" s="46" t="str">
        <f aca="false">SUM(I29:I33)</f>
        <v/>
      </c>
      <c r="J34" s="46" t="str">
        <f aca="false">SUM(J29:J33)</f>
        <v/>
      </c>
      <c r="K34" s="46" t="str">
        <f aca="false">IF(J34&lt;5000,J34,5000)</f>
        <v/>
      </c>
      <c r="L34" s="47" t="n">
        <f aca="false">+J34-K34</f>
        <v>0</v>
      </c>
    </row>
    <row r="35" customFormat="false" ht="13.5" hidden="false" customHeight="true" outlineLevel="0" collapsed="false">
      <c r="A35" s="1" t="str">
        <f aca="false">IF(B35&gt;=1,SMALL(順,B35),"")</f>
        <v/>
      </c>
      <c r="C35" s="77" t="s">
        <v>37</v>
      </c>
      <c r="D35" s="77"/>
      <c r="E35" s="77"/>
      <c r="F35" s="77"/>
      <c r="G35" s="77"/>
      <c r="H35" s="77"/>
      <c r="I35" s="77"/>
      <c r="J35" s="77"/>
      <c r="K35" s="75" t="n">
        <f aca="true">IF(K34&lt;1,"",SUMIF($B$8:INDIRECT("b"&amp;ROW()),"=k",$K$8:$K$707))</f>
        <v>0</v>
      </c>
      <c r="L35" s="76"/>
    </row>
    <row r="36" customFormat="false" ht="13.5" hidden="false" customHeight="true" outlineLevel="0" collapsed="false">
      <c r="A36" s="61" t="str">
        <f aca="false">IF(B36="","",SMALL(順,B36))</f>
        <v/>
      </c>
      <c r="B36" s="1" t="str">
        <f aca="false">IF(B29="","",IF(B29+1&gt;入力用!$W$8,"",B29+1))</f>
        <v/>
      </c>
      <c r="C36" s="23" t="str">
        <f aca="false">B36</f>
        <v/>
      </c>
      <c r="D36" s="62"/>
      <c r="E36" s="20" t="str">
        <f aca="false">IF($B36="","",VLOOKUP($A36,データ,5,0))</f>
        <v/>
      </c>
      <c r="F36" s="63" t="str">
        <f aca="false">IF($B36="","",VLOOKUP($A36,データ,6,0))</f>
        <v/>
      </c>
      <c r="G36" s="64" t="str">
        <f aca="false">IF(A36="","",IF(VLOOKUP(A36,データ,7,0)=0,"",VLOOKUP(VLOOKUP(A36,データ,7,0),品名,2)))</f>
        <v/>
      </c>
      <c r="H36" s="65" t="str">
        <f aca="false">IF(A36="",0,VLOOKUP(A36,データ,8,0))</f>
        <v/>
      </c>
      <c r="I36" s="65" t="str">
        <f aca="false">IF(A36="",0,VLOOKUP(A36,データ,9,0))</f>
        <v/>
      </c>
      <c r="J36" s="65" t="str">
        <f aca="false">H36*I36</f>
        <v/>
      </c>
      <c r="K36" s="48"/>
      <c r="L36" s="66"/>
    </row>
    <row r="37" customFormat="false" ht="13.5" hidden="false" customHeight="true" outlineLevel="0" collapsed="false">
      <c r="B37" s="67"/>
      <c r="C37" s="68"/>
      <c r="D37" s="69"/>
      <c r="E37" s="20" t="str">
        <f aca="false">IF(B35="","",VLOOKUP($A35,データ,2,0))</f>
        <v/>
      </c>
      <c r="F37" s="63" t="n">
        <f aca="false">IF(C35="","",VLOOKUP($A35,データ,2,0))</f>
        <v>1</v>
      </c>
      <c r="G37" s="64" t="str">
        <f aca="false">IF(A36="","",IF(VLOOKUP(A36,データ,10,0)=0,"",VLOOKUP(VLOOKUP(A36,データ,10,0),品名,2)))</f>
        <v/>
      </c>
      <c r="H37" s="70" t="str">
        <f aca="false">IF(A36="",0,VLOOKUP(A36,データ,11,0))</f>
        <v/>
      </c>
      <c r="I37" s="70" t="str">
        <f aca="false">IF(A36="",0,VLOOKUP(A36,データ,12,0))</f>
        <v/>
      </c>
      <c r="J37" s="70" t="str">
        <f aca="false">H37*I37</f>
        <v/>
      </c>
      <c r="K37" s="48"/>
      <c r="L37" s="66"/>
    </row>
    <row r="38" customFormat="false" ht="13.5" hidden="false" customHeight="true" outlineLevel="0" collapsed="false">
      <c r="B38" s="67"/>
      <c r="C38" s="68" t="str">
        <f aca="false">IF($B36="","",VLOOKUP($A36,データ,3,0))</f>
        <v/>
      </c>
      <c r="D38" s="69" t="str">
        <f aca="false">IF($B36="","",VLOOKUP($A36,データ,4,0))</f>
        <v/>
      </c>
      <c r="E38" s="20" t="str">
        <f aca="false">IF(B36="","",VLOOKUP($A36,データ,2,0))</f>
        <v/>
      </c>
      <c r="F38" s="63" t="str">
        <f aca="false">IF(C36="","",VLOOKUP($A36,データ,2,0))</f>
        <v/>
      </c>
      <c r="G38" s="64" t="str">
        <f aca="false">IF(A36="","",IF(VLOOKUP(A36,データ,13,0)=0,"",VLOOKUP(VLOOKUP(A36,データ,13,0),品名,2)))</f>
        <v/>
      </c>
      <c r="H38" s="70" t="str">
        <f aca="false">IF(A36="",0,VLOOKUP(A36,データ,14,0))</f>
        <v/>
      </c>
      <c r="I38" s="70" t="str">
        <f aca="false">IF(A36="",0,VLOOKUP(A36,データ,15,0))</f>
        <v/>
      </c>
      <c r="J38" s="70" t="str">
        <f aca="false">H38*I38</f>
        <v/>
      </c>
      <c r="K38" s="48"/>
      <c r="L38" s="66"/>
    </row>
    <row r="39" customFormat="false" ht="13.5" hidden="false" customHeight="true" outlineLevel="0" collapsed="false">
      <c r="B39" s="67"/>
      <c r="C39" s="68"/>
      <c r="D39" s="69"/>
      <c r="E39" s="20" t="str">
        <f aca="false">IF(B37="","",VLOOKUP($A37,データ,2,0))</f>
        <v/>
      </c>
      <c r="F39" s="63" t="str">
        <f aca="false">IF(C37="","",VLOOKUP($A37,データ,2,0))</f>
        <v/>
      </c>
      <c r="G39" s="64" t="str">
        <f aca="false">IF(A36="","",IF(VLOOKUP(A36,データ,16,0)=0,"",VLOOKUP(VLOOKUP(A36,データ,16,0),品名,2)))</f>
        <v/>
      </c>
      <c r="H39" s="70" t="str">
        <f aca="false">IF(A36="",0,VLOOKUP(A36,データ,17,0))</f>
        <v/>
      </c>
      <c r="I39" s="70" t="str">
        <f aca="false">IF(A36="",0,VLOOKUP(A36,データ,18,0))</f>
        <v/>
      </c>
      <c r="J39" s="70" t="str">
        <f aca="false">H39*I39</f>
        <v/>
      </c>
      <c r="K39" s="48"/>
      <c r="L39" s="66"/>
    </row>
    <row r="40" customFormat="false" ht="13.5" hidden="false" customHeight="true" outlineLevel="0" collapsed="false">
      <c r="B40" s="67"/>
      <c r="C40" s="68"/>
      <c r="D40" s="69"/>
      <c r="E40" s="20" t="str">
        <f aca="false">IF(B38="","",VLOOKUP($A38,データ,2,0))</f>
        <v/>
      </c>
      <c r="F40" s="63" t="str">
        <f aca="false">IF(C38="","",VLOOKUP($A38,データ,2,0))</f>
        <v/>
      </c>
      <c r="G40" s="64" t="str">
        <f aca="false">IF(A36="","",IF(VLOOKUP(A36,データ,19,0)=0,"",VLOOKUP(VLOOKUP(A36,データ,19,0),品名,2)))</f>
        <v/>
      </c>
      <c r="H40" s="71" t="str">
        <f aca="false">IF(A36="",0,VLOOKUP(A36,データ,20,0))</f>
        <v/>
      </c>
      <c r="I40" s="72" t="str">
        <f aca="false">IF(A36="",0,VLOOKUP(A36,データ,21,0))</f>
        <v/>
      </c>
      <c r="J40" s="72" t="str">
        <f aca="false">H40*I40</f>
        <v/>
      </c>
      <c r="K40" s="48"/>
      <c r="L40" s="66"/>
    </row>
    <row r="41" customFormat="false" ht="13.5" hidden="false" customHeight="true" outlineLevel="0" collapsed="false">
      <c r="B41" s="67" t="str">
        <f aca="false">IF(I41&gt;=1,"k","")</f>
        <v>k</v>
      </c>
      <c r="C41" s="27"/>
      <c r="D41" s="73"/>
      <c r="E41" s="20" t="str">
        <f aca="false">IF(B39="","",VLOOKUP($A39,データ,2,0))</f>
        <v/>
      </c>
      <c r="F41" s="63" t="str">
        <f aca="false">IF(C39="","",VLOOKUP($A39,データ,2,0))</f>
        <v/>
      </c>
      <c r="G41" s="5" t="s">
        <v>38</v>
      </c>
      <c r="H41" s="5"/>
      <c r="I41" s="46" t="str">
        <f aca="false">SUM(I36:I40)</f>
        <v/>
      </c>
      <c r="J41" s="46" t="str">
        <f aca="false">SUM(J36:J40)</f>
        <v/>
      </c>
      <c r="K41" s="46" t="str">
        <f aca="false">IF(J41&lt;5000,J41,5000)</f>
        <v/>
      </c>
      <c r="L41" s="47" t="n">
        <f aca="false">+J41-K41</f>
        <v>0</v>
      </c>
    </row>
    <row r="42" customFormat="false" ht="13.5" hidden="false" customHeight="true" outlineLevel="0" collapsed="false">
      <c r="A42" s="1" t="str">
        <f aca="false">IF(B42&gt;=1,SMALL(順,B42),"")</f>
        <v/>
      </c>
      <c r="C42" s="77" t="s">
        <v>37</v>
      </c>
      <c r="D42" s="77"/>
      <c r="E42" s="77"/>
      <c r="F42" s="77"/>
      <c r="G42" s="77"/>
      <c r="H42" s="77"/>
      <c r="I42" s="77"/>
      <c r="J42" s="77"/>
      <c r="K42" s="75" t="n">
        <f aca="true">IF(K41&lt;1,"",SUMIF($B$8:INDIRECT("b"&amp;ROW()),"=k",$K$8:$K$707))</f>
        <v>0</v>
      </c>
      <c r="L42" s="76"/>
    </row>
    <row r="43" customFormat="false" ht="13.5" hidden="false" customHeight="true" outlineLevel="0" collapsed="false">
      <c r="A43" s="61" t="str">
        <f aca="false">IF(B43="","",SMALL(順,B43))</f>
        <v/>
      </c>
      <c r="B43" s="1" t="str">
        <f aca="false">IF(B36="","",IF(B36+1&gt;入力用!$W$8,"",B36+1))</f>
        <v/>
      </c>
      <c r="C43" s="23" t="str">
        <f aca="false">B43</f>
        <v/>
      </c>
      <c r="D43" s="62"/>
      <c r="E43" s="20" t="str">
        <f aca="false">IF($B43="","",VLOOKUP($A43,データ,5,0))</f>
        <v/>
      </c>
      <c r="F43" s="63" t="str">
        <f aca="false">IF($B43="","",VLOOKUP($A43,データ,6,0))</f>
        <v/>
      </c>
      <c r="G43" s="64" t="str">
        <f aca="false">IF(A43="","",IF(VLOOKUP(A43,データ,7,0)=0,"",VLOOKUP(VLOOKUP(A43,データ,7,0),品名,2)))</f>
        <v/>
      </c>
      <c r="H43" s="65" t="str">
        <f aca="false">IF(A43="",0,VLOOKUP(A43,データ,8,0))</f>
        <v/>
      </c>
      <c r="I43" s="65" t="str">
        <f aca="false">IF(A43="",0,VLOOKUP(A43,データ,9,0))</f>
        <v/>
      </c>
      <c r="J43" s="65" t="str">
        <f aca="false">H43*I43</f>
        <v/>
      </c>
      <c r="K43" s="48"/>
      <c r="L43" s="66"/>
    </row>
    <row r="44" customFormat="false" ht="13.5" hidden="false" customHeight="true" outlineLevel="0" collapsed="false">
      <c r="B44" s="67"/>
      <c r="C44" s="68"/>
      <c r="D44" s="69"/>
      <c r="E44" s="20" t="str">
        <f aca="false">IF(B42="","",VLOOKUP($A42,データ,2,0))</f>
        <v/>
      </c>
      <c r="F44" s="63" t="n">
        <f aca="false">IF(C42="","",VLOOKUP($A42,データ,2,0))</f>
        <v>1</v>
      </c>
      <c r="G44" s="64" t="str">
        <f aca="false">IF(A43="","",IF(VLOOKUP(A43,データ,10,0)=0,"",VLOOKUP(VLOOKUP(A43,データ,10,0),品名,2)))</f>
        <v/>
      </c>
      <c r="H44" s="70" t="str">
        <f aca="false">IF(A43="",0,VLOOKUP(A43,データ,11,0))</f>
        <v/>
      </c>
      <c r="I44" s="70" t="str">
        <f aca="false">IF(A43="",0,VLOOKUP(A43,データ,12,0))</f>
        <v/>
      </c>
      <c r="J44" s="70" t="str">
        <f aca="false">H44*I44</f>
        <v/>
      </c>
      <c r="K44" s="48"/>
      <c r="L44" s="66"/>
    </row>
    <row r="45" customFormat="false" ht="13.5" hidden="false" customHeight="true" outlineLevel="0" collapsed="false">
      <c r="B45" s="67"/>
      <c r="C45" s="68" t="str">
        <f aca="false">IF($B43="","",VLOOKUP($A43,データ,3,0))</f>
        <v/>
      </c>
      <c r="D45" s="69" t="str">
        <f aca="false">IF($B43="","",VLOOKUP($A43,データ,4,0))</f>
        <v/>
      </c>
      <c r="E45" s="20" t="str">
        <f aca="false">IF(B43="","",VLOOKUP($A43,データ,2,0))</f>
        <v/>
      </c>
      <c r="F45" s="63" t="str">
        <f aca="false">IF(C43="","",VLOOKUP($A43,データ,2,0))</f>
        <v/>
      </c>
      <c r="G45" s="64" t="str">
        <f aca="false">IF(A43="","",IF(VLOOKUP(A43,データ,13,0)=0,"",VLOOKUP(VLOOKUP(A43,データ,13,0),品名,2)))</f>
        <v/>
      </c>
      <c r="H45" s="70" t="str">
        <f aca="false">IF(A43="",0,VLOOKUP(A43,データ,14,0))</f>
        <v/>
      </c>
      <c r="I45" s="70" t="str">
        <f aca="false">IF(A43="",0,VLOOKUP(A43,データ,15,0))</f>
        <v/>
      </c>
      <c r="J45" s="70" t="str">
        <f aca="false">H45*I45</f>
        <v/>
      </c>
      <c r="K45" s="48"/>
      <c r="L45" s="66"/>
    </row>
    <row r="46" customFormat="false" ht="13.5" hidden="false" customHeight="true" outlineLevel="0" collapsed="false">
      <c r="B46" s="67"/>
      <c r="C46" s="68"/>
      <c r="D46" s="69"/>
      <c r="E46" s="20" t="str">
        <f aca="false">IF(B44="","",VLOOKUP($A44,データ,2,0))</f>
        <v/>
      </c>
      <c r="F46" s="63" t="str">
        <f aca="false">IF(C44="","",VLOOKUP($A44,データ,2,0))</f>
        <v/>
      </c>
      <c r="G46" s="64" t="str">
        <f aca="false">IF(A43="","",IF(VLOOKUP(A43,データ,16,0)=0,"",VLOOKUP(VLOOKUP(A43,データ,16,0),品名,2)))</f>
        <v/>
      </c>
      <c r="H46" s="70" t="str">
        <f aca="false">IF(A43="",0,VLOOKUP(A43,データ,17,0))</f>
        <v/>
      </c>
      <c r="I46" s="70" t="str">
        <f aca="false">IF(A43="",0,VLOOKUP(A43,データ,18,0))</f>
        <v/>
      </c>
      <c r="J46" s="70" t="str">
        <f aca="false">H46*I46</f>
        <v/>
      </c>
      <c r="K46" s="48"/>
      <c r="L46" s="66"/>
    </row>
    <row r="47" customFormat="false" ht="13.5" hidden="false" customHeight="true" outlineLevel="0" collapsed="false">
      <c r="B47" s="67"/>
      <c r="C47" s="68"/>
      <c r="D47" s="69"/>
      <c r="E47" s="20" t="str">
        <f aca="false">IF(B45="","",VLOOKUP($A45,データ,2,0))</f>
        <v/>
      </c>
      <c r="F47" s="63" t="str">
        <f aca="false">IF(C45="","",VLOOKUP($A45,データ,2,0))</f>
        <v/>
      </c>
      <c r="G47" s="64" t="str">
        <f aca="false">IF(A43="","",IF(VLOOKUP(A43,データ,19,0)=0,"",VLOOKUP(VLOOKUP(A43,データ,19,0),品名,2)))</f>
        <v/>
      </c>
      <c r="H47" s="71" t="str">
        <f aca="false">IF(A43="",0,VLOOKUP(A43,データ,20,0))</f>
        <v/>
      </c>
      <c r="I47" s="72" t="str">
        <f aca="false">IF(A43="",0,VLOOKUP(A43,データ,21,0))</f>
        <v/>
      </c>
      <c r="J47" s="72" t="str">
        <f aca="false">H47*I47</f>
        <v/>
      </c>
      <c r="K47" s="48"/>
      <c r="L47" s="66"/>
    </row>
    <row r="48" customFormat="false" ht="13.5" hidden="false" customHeight="true" outlineLevel="0" collapsed="false">
      <c r="B48" s="67" t="str">
        <f aca="false">IF(I48&gt;=1,"k","")</f>
        <v>k</v>
      </c>
      <c r="C48" s="27"/>
      <c r="D48" s="73"/>
      <c r="E48" s="20" t="str">
        <f aca="false">IF(B46="","",VLOOKUP($A46,データ,2,0))</f>
        <v/>
      </c>
      <c r="F48" s="63" t="str">
        <f aca="false">IF(C46="","",VLOOKUP($A46,データ,2,0))</f>
        <v/>
      </c>
      <c r="G48" s="5" t="s">
        <v>38</v>
      </c>
      <c r="H48" s="5"/>
      <c r="I48" s="46" t="str">
        <f aca="false">SUM(I43:I47)</f>
        <v/>
      </c>
      <c r="J48" s="46" t="str">
        <f aca="false">SUM(J43:J47)</f>
        <v/>
      </c>
      <c r="K48" s="46" t="str">
        <f aca="false">IF(J48&lt;5000,J48,5000)</f>
        <v/>
      </c>
      <c r="L48" s="47" t="n">
        <f aca="false">+J48-K48</f>
        <v>0</v>
      </c>
    </row>
    <row r="49" customFormat="false" ht="13.5" hidden="false" customHeight="true" outlineLevel="0" collapsed="false">
      <c r="A49" s="1" t="str">
        <f aca="false">IF(B49&gt;=1,SMALL(順,B49),"")</f>
        <v/>
      </c>
      <c r="C49" s="77" t="s">
        <v>37</v>
      </c>
      <c r="D49" s="77"/>
      <c r="E49" s="77"/>
      <c r="F49" s="77"/>
      <c r="G49" s="77"/>
      <c r="H49" s="77"/>
      <c r="I49" s="77"/>
      <c r="J49" s="77"/>
      <c r="K49" s="75" t="n">
        <f aca="true">IF(K48&lt;1,"",SUMIF($B$8:INDIRECT("b"&amp;ROW()),"=k",$K$8:$K$707))</f>
        <v>0</v>
      </c>
      <c r="L49" s="76"/>
    </row>
    <row r="50" customFormat="false" ht="13.5" hidden="false" customHeight="true" outlineLevel="0" collapsed="false">
      <c r="A50" s="61" t="str">
        <f aca="false">IF(B50="","",SMALL(順,B50))</f>
        <v/>
      </c>
      <c r="B50" s="1" t="str">
        <f aca="false">IF(B43="","",IF(B43+1&gt;入力用!$W$8,"",B43+1))</f>
        <v/>
      </c>
      <c r="C50" s="23" t="str">
        <f aca="false">B50</f>
        <v/>
      </c>
      <c r="D50" s="62"/>
      <c r="E50" s="20" t="str">
        <f aca="false">IF($B50="","",VLOOKUP($A50,データ,5,0))</f>
        <v/>
      </c>
      <c r="F50" s="63" t="str">
        <f aca="false">IF($B50="","",VLOOKUP($A50,データ,6,0))</f>
        <v/>
      </c>
      <c r="G50" s="64" t="str">
        <f aca="false">IF(A50="","",IF(VLOOKUP(A50,データ,7,0)=0,"",VLOOKUP(VLOOKUP(A50,データ,7,0),品名,2)))</f>
        <v/>
      </c>
      <c r="H50" s="65" t="str">
        <f aca="false">IF(A50="",0,VLOOKUP(A50,データ,8,0))</f>
        <v/>
      </c>
      <c r="I50" s="65" t="str">
        <f aca="false">IF(A50="",0,VLOOKUP(A50,データ,9,0))</f>
        <v/>
      </c>
      <c r="J50" s="65" t="str">
        <f aca="false">H50*I50</f>
        <v/>
      </c>
      <c r="K50" s="48"/>
      <c r="L50" s="66"/>
    </row>
    <row r="51" customFormat="false" ht="13.5" hidden="false" customHeight="true" outlineLevel="0" collapsed="false">
      <c r="B51" s="67"/>
      <c r="C51" s="68"/>
      <c r="D51" s="69"/>
      <c r="E51" s="20" t="str">
        <f aca="false">IF(B49="","",VLOOKUP($A49,データ,2,0))</f>
        <v/>
      </c>
      <c r="F51" s="63" t="n">
        <f aca="false">IF(C49="","",VLOOKUP($A49,データ,2,0))</f>
        <v>1</v>
      </c>
      <c r="G51" s="64" t="str">
        <f aca="false">IF(A50="","",IF(VLOOKUP(A50,データ,10,0)=0,"",VLOOKUP(VLOOKUP(A50,データ,10,0),品名,2)))</f>
        <v/>
      </c>
      <c r="H51" s="70" t="str">
        <f aca="false">IF(A50="",0,VLOOKUP(A50,データ,11,0))</f>
        <v/>
      </c>
      <c r="I51" s="70" t="str">
        <f aca="false">IF(A50="",0,VLOOKUP(A50,データ,12,0))</f>
        <v/>
      </c>
      <c r="J51" s="70" t="str">
        <f aca="false">H51*I51</f>
        <v/>
      </c>
      <c r="K51" s="48"/>
      <c r="L51" s="66"/>
    </row>
    <row r="52" customFormat="false" ht="13.5" hidden="false" customHeight="true" outlineLevel="0" collapsed="false">
      <c r="B52" s="67"/>
      <c r="C52" s="68" t="str">
        <f aca="false">IF($B50="","",VLOOKUP($A50,データ,3,0))</f>
        <v/>
      </c>
      <c r="D52" s="69" t="str">
        <f aca="false">IF($B50="","",VLOOKUP($A50,データ,4,0))</f>
        <v/>
      </c>
      <c r="E52" s="20" t="str">
        <f aca="false">IF(B50="","",VLOOKUP($A50,データ,2,0))</f>
        <v/>
      </c>
      <c r="F52" s="63" t="str">
        <f aca="false">IF(C50="","",VLOOKUP($A50,データ,2,0))</f>
        <v/>
      </c>
      <c r="G52" s="64" t="str">
        <f aca="false">IF(A50="","",IF(VLOOKUP(A50,データ,13,0)=0,"",VLOOKUP(VLOOKUP(A50,データ,13,0),品名,2)))</f>
        <v/>
      </c>
      <c r="H52" s="70" t="str">
        <f aca="false">IF(A50="",0,VLOOKUP(A50,データ,14,0))</f>
        <v/>
      </c>
      <c r="I52" s="70" t="str">
        <f aca="false">IF(A50="",0,VLOOKUP(A50,データ,15,0))</f>
        <v/>
      </c>
      <c r="J52" s="70" t="str">
        <f aca="false">H52*I52</f>
        <v/>
      </c>
      <c r="K52" s="48"/>
      <c r="L52" s="66"/>
    </row>
    <row r="53" customFormat="false" ht="13.5" hidden="false" customHeight="true" outlineLevel="0" collapsed="false">
      <c r="B53" s="67"/>
      <c r="C53" s="68"/>
      <c r="D53" s="69"/>
      <c r="E53" s="20" t="str">
        <f aca="false">IF(B51="","",VLOOKUP($A51,データ,2,0))</f>
        <v/>
      </c>
      <c r="F53" s="63" t="str">
        <f aca="false">IF(C51="","",VLOOKUP($A51,データ,2,0))</f>
        <v/>
      </c>
      <c r="G53" s="64" t="str">
        <f aca="false">IF(A50="","",IF(VLOOKUP(A50,データ,16,0)=0,"",VLOOKUP(VLOOKUP(A50,データ,16,0),品名,2)))</f>
        <v/>
      </c>
      <c r="H53" s="70" t="str">
        <f aca="false">IF(A50="",0,VLOOKUP(A50,データ,17,0))</f>
        <v/>
      </c>
      <c r="I53" s="70" t="str">
        <f aca="false">IF(A50="",0,VLOOKUP(A50,データ,18,0))</f>
        <v/>
      </c>
      <c r="J53" s="70" t="str">
        <f aca="false">H53*I53</f>
        <v/>
      </c>
      <c r="K53" s="48"/>
      <c r="L53" s="66"/>
    </row>
    <row r="54" customFormat="false" ht="13.5" hidden="false" customHeight="true" outlineLevel="0" collapsed="false">
      <c r="B54" s="67"/>
      <c r="C54" s="68"/>
      <c r="D54" s="69"/>
      <c r="E54" s="20" t="str">
        <f aca="false">IF(B52="","",VLOOKUP($A52,データ,2,0))</f>
        <v/>
      </c>
      <c r="F54" s="63" t="str">
        <f aca="false">IF(C52="","",VLOOKUP($A52,データ,2,0))</f>
        <v/>
      </c>
      <c r="G54" s="64" t="str">
        <f aca="false">IF(A50="","",IF(VLOOKUP(A50,データ,19,0)=0,"",VLOOKUP(VLOOKUP(A50,データ,19,0),品名,2)))</f>
        <v/>
      </c>
      <c r="H54" s="71" t="str">
        <f aca="false">IF(A50="",0,VLOOKUP(A50,データ,20,0))</f>
        <v/>
      </c>
      <c r="I54" s="72" t="str">
        <f aca="false">IF(A50="",0,VLOOKUP(A50,データ,21,0))</f>
        <v/>
      </c>
      <c r="J54" s="72" t="str">
        <f aca="false">H54*I54</f>
        <v/>
      </c>
      <c r="K54" s="48"/>
      <c r="L54" s="66"/>
    </row>
    <row r="55" customFormat="false" ht="13.5" hidden="false" customHeight="true" outlineLevel="0" collapsed="false">
      <c r="B55" s="67" t="str">
        <f aca="false">IF(I55&gt;=1,"k","")</f>
        <v>k</v>
      </c>
      <c r="C55" s="27"/>
      <c r="D55" s="73"/>
      <c r="E55" s="20" t="str">
        <f aca="false">IF(B53="","",VLOOKUP($A53,データ,2,0))</f>
        <v/>
      </c>
      <c r="F55" s="63" t="str">
        <f aca="false">IF(C53="","",VLOOKUP($A53,データ,2,0))</f>
        <v/>
      </c>
      <c r="G55" s="5" t="s">
        <v>38</v>
      </c>
      <c r="H55" s="5"/>
      <c r="I55" s="46" t="str">
        <f aca="false">SUM(I50:I54)</f>
        <v/>
      </c>
      <c r="J55" s="46" t="str">
        <f aca="false">SUM(J50:J54)</f>
        <v/>
      </c>
      <c r="K55" s="46" t="str">
        <f aca="false">IF(J55&lt;5000,J55,5000)</f>
        <v/>
      </c>
      <c r="L55" s="47" t="n">
        <f aca="false">+J55-K55</f>
        <v>0</v>
      </c>
    </row>
    <row r="56" customFormat="false" ht="13.5" hidden="false" customHeight="true" outlineLevel="0" collapsed="false">
      <c r="A56" s="1" t="str">
        <f aca="false">IF(B56&gt;=1,SMALL(順,B56),"")</f>
        <v/>
      </c>
      <c r="C56" s="77" t="s">
        <v>37</v>
      </c>
      <c r="D56" s="77"/>
      <c r="E56" s="77"/>
      <c r="F56" s="77"/>
      <c r="G56" s="77"/>
      <c r="H56" s="77"/>
      <c r="I56" s="77"/>
      <c r="J56" s="77"/>
      <c r="K56" s="75" t="n">
        <f aca="true">IF(K55&lt;1,"",SUMIF($B$8:INDIRECT("b"&amp;ROW()),"=k",$K$8:$K$707))</f>
        <v>0</v>
      </c>
      <c r="L56" s="76"/>
    </row>
    <row r="57" customFormat="false" ht="13.5" hidden="false" customHeight="true" outlineLevel="0" collapsed="false">
      <c r="A57" s="61" t="str">
        <f aca="false">IF(B57="","",SMALL(順,B57))</f>
        <v/>
      </c>
      <c r="B57" s="1" t="str">
        <f aca="false">IF(B50="","",IF(B50+1&gt;入力用!$W$8,"",B50+1))</f>
        <v/>
      </c>
      <c r="C57" s="23" t="str">
        <f aca="false">B57</f>
        <v/>
      </c>
      <c r="D57" s="62"/>
      <c r="E57" s="20" t="str">
        <f aca="false">IF($B57="","",VLOOKUP($A57,データ,5,0))</f>
        <v/>
      </c>
      <c r="F57" s="63" t="str">
        <f aca="false">IF($B57="","",VLOOKUP($A57,データ,6,0))</f>
        <v/>
      </c>
      <c r="G57" s="64" t="str">
        <f aca="false">IF(A57="","",IF(VLOOKUP(A57,データ,7,0)=0,"",VLOOKUP(VLOOKUP(A57,データ,7,0),品名,2)))</f>
        <v/>
      </c>
      <c r="H57" s="65" t="str">
        <f aca="false">IF(A57="",0,VLOOKUP(A57,データ,8,0))</f>
        <v/>
      </c>
      <c r="I57" s="65" t="str">
        <f aca="false">IF(A57="",0,VLOOKUP(A57,データ,9,0))</f>
        <v/>
      </c>
      <c r="J57" s="65" t="str">
        <f aca="false">H57*I57</f>
        <v/>
      </c>
      <c r="K57" s="48"/>
      <c r="L57" s="66"/>
    </row>
    <row r="58" customFormat="false" ht="13.5" hidden="false" customHeight="true" outlineLevel="0" collapsed="false">
      <c r="B58" s="67"/>
      <c r="C58" s="68"/>
      <c r="D58" s="69"/>
      <c r="E58" s="20" t="str">
        <f aca="false">IF(B56="","",VLOOKUP($A56,データ,2,0))</f>
        <v/>
      </c>
      <c r="F58" s="63" t="n">
        <f aca="false">IF(C56="","",VLOOKUP($A56,データ,2,0))</f>
        <v>1</v>
      </c>
      <c r="G58" s="64" t="str">
        <f aca="false">IF(A57="","",IF(VLOOKUP(A57,データ,10,0)=0,"",VLOOKUP(VLOOKUP(A57,データ,10,0),品名,2)))</f>
        <v/>
      </c>
      <c r="H58" s="70" t="str">
        <f aca="false">IF(A57="",0,VLOOKUP(A57,データ,11,0))</f>
        <v/>
      </c>
      <c r="I58" s="70" t="str">
        <f aca="false">IF(A57="",0,VLOOKUP(A57,データ,12,0))</f>
        <v/>
      </c>
      <c r="J58" s="70" t="str">
        <f aca="false">H58*I58</f>
        <v/>
      </c>
      <c r="K58" s="48"/>
      <c r="L58" s="66"/>
    </row>
    <row r="59" customFormat="false" ht="13.5" hidden="false" customHeight="true" outlineLevel="0" collapsed="false">
      <c r="B59" s="67"/>
      <c r="C59" s="68" t="str">
        <f aca="false">IF($B57="","",VLOOKUP($A57,データ,3,0))</f>
        <v/>
      </c>
      <c r="D59" s="69" t="str">
        <f aca="false">IF($B57="","",VLOOKUP($A57,データ,4,0))</f>
        <v/>
      </c>
      <c r="E59" s="20" t="str">
        <f aca="false">IF(B57="","",VLOOKUP($A57,データ,2,0))</f>
        <v/>
      </c>
      <c r="F59" s="63" t="str">
        <f aca="false">IF(C57="","",VLOOKUP($A57,データ,2,0))</f>
        <v/>
      </c>
      <c r="G59" s="64" t="str">
        <f aca="false">IF(A57="","",IF(VLOOKUP(A57,データ,13,0)=0,"",VLOOKUP(VLOOKUP(A57,データ,13,0),品名,2)))</f>
        <v/>
      </c>
      <c r="H59" s="70" t="str">
        <f aca="false">IF(A57="",0,VLOOKUP(A57,データ,14,0))</f>
        <v/>
      </c>
      <c r="I59" s="70" t="str">
        <f aca="false">IF(A57="",0,VLOOKUP(A57,データ,15,0))</f>
        <v/>
      </c>
      <c r="J59" s="70" t="str">
        <f aca="false">H59*I59</f>
        <v/>
      </c>
      <c r="K59" s="48"/>
      <c r="L59" s="66"/>
    </row>
    <row r="60" customFormat="false" ht="13.5" hidden="false" customHeight="true" outlineLevel="0" collapsed="false">
      <c r="B60" s="67"/>
      <c r="C60" s="68"/>
      <c r="D60" s="69"/>
      <c r="E60" s="20" t="str">
        <f aca="false">IF(B58="","",VLOOKUP($A58,データ,2,0))</f>
        <v/>
      </c>
      <c r="F60" s="63" t="str">
        <f aca="false">IF(C58="","",VLOOKUP($A58,データ,2,0))</f>
        <v/>
      </c>
      <c r="G60" s="64" t="str">
        <f aca="false">IF(A57="","",IF(VLOOKUP(A57,データ,16,0)=0,"",VLOOKUP(VLOOKUP(A57,データ,16,0),品名,2)))</f>
        <v/>
      </c>
      <c r="H60" s="70" t="str">
        <f aca="false">IF(A57="",0,VLOOKUP(A57,データ,17,0))</f>
        <v/>
      </c>
      <c r="I60" s="70" t="str">
        <f aca="false">IF(A57="",0,VLOOKUP(A57,データ,18,0))</f>
        <v/>
      </c>
      <c r="J60" s="70" t="str">
        <f aca="false">H60*I60</f>
        <v/>
      </c>
      <c r="K60" s="48"/>
      <c r="L60" s="66"/>
    </row>
    <row r="61" customFormat="false" ht="13.5" hidden="false" customHeight="true" outlineLevel="0" collapsed="false">
      <c r="B61" s="67"/>
      <c r="C61" s="68"/>
      <c r="D61" s="69"/>
      <c r="E61" s="20" t="str">
        <f aca="false">IF(B59="","",VLOOKUP($A59,データ,2,0))</f>
        <v/>
      </c>
      <c r="F61" s="63" t="str">
        <f aca="false">IF(C59="","",VLOOKUP($A59,データ,2,0))</f>
        <v/>
      </c>
      <c r="G61" s="64" t="str">
        <f aca="false">IF(A57="","",IF(VLOOKUP(A57,データ,19,0)=0,"",VLOOKUP(VLOOKUP(A57,データ,19,0),品名,2)))</f>
        <v/>
      </c>
      <c r="H61" s="71" t="str">
        <f aca="false">IF(A57="",0,VLOOKUP(A57,データ,20,0))</f>
        <v/>
      </c>
      <c r="I61" s="72" t="str">
        <f aca="false">IF(A57="",0,VLOOKUP(A57,データ,21,0))</f>
        <v/>
      </c>
      <c r="J61" s="72" t="str">
        <f aca="false">H61*I61</f>
        <v/>
      </c>
      <c r="K61" s="48"/>
      <c r="L61" s="66"/>
    </row>
    <row r="62" customFormat="false" ht="13.5" hidden="false" customHeight="true" outlineLevel="0" collapsed="false">
      <c r="B62" s="67" t="str">
        <f aca="false">IF(I62&gt;=1,"k","")</f>
        <v>k</v>
      </c>
      <c r="C62" s="27"/>
      <c r="D62" s="73"/>
      <c r="E62" s="20" t="str">
        <f aca="false">IF(B60="","",VLOOKUP($A60,データ,2,0))</f>
        <v/>
      </c>
      <c r="F62" s="63" t="str">
        <f aca="false">IF(C60="","",VLOOKUP($A60,データ,2,0))</f>
        <v/>
      </c>
      <c r="G62" s="5" t="s">
        <v>38</v>
      </c>
      <c r="H62" s="5"/>
      <c r="I62" s="46" t="str">
        <f aca="false">SUM(I57:I61)</f>
        <v/>
      </c>
      <c r="J62" s="46" t="str">
        <f aca="false">SUM(J57:J61)</f>
        <v/>
      </c>
      <c r="K62" s="46" t="str">
        <f aca="false">IF(J62&lt;5000,J62,5000)</f>
        <v/>
      </c>
      <c r="L62" s="47" t="n">
        <f aca="false">+J62-K62</f>
        <v>0</v>
      </c>
    </row>
    <row r="63" customFormat="false" ht="13.5" hidden="false" customHeight="true" outlineLevel="0" collapsed="false">
      <c r="A63" s="1" t="str">
        <f aca="false">IF(B63&gt;=1,SMALL(順,B63),"")</f>
        <v/>
      </c>
      <c r="C63" s="77" t="s">
        <v>37</v>
      </c>
      <c r="D63" s="77"/>
      <c r="E63" s="77"/>
      <c r="F63" s="77"/>
      <c r="G63" s="77"/>
      <c r="H63" s="77"/>
      <c r="I63" s="77"/>
      <c r="J63" s="77"/>
      <c r="K63" s="75" t="n">
        <f aca="true">IF(K62&lt;1,"",SUMIF($B$8:INDIRECT("b"&amp;ROW()),"=k",$K$8:$K$707))</f>
        <v>0</v>
      </c>
      <c r="L63" s="76"/>
    </row>
    <row r="64" customFormat="false" ht="13.5" hidden="false" customHeight="true" outlineLevel="0" collapsed="false">
      <c r="A64" s="61" t="str">
        <f aca="false">IF(B64="","",SMALL(順,B64))</f>
        <v/>
      </c>
      <c r="B64" s="1" t="str">
        <f aca="false">IF(B57="","",IF(B57+1&gt;入力用!$W$8,"",B57+1))</f>
        <v/>
      </c>
      <c r="C64" s="23" t="str">
        <f aca="false">B64</f>
        <v/>
      </c>
      <c r="D64" s="62"/>
      <c r="E64" s="20" t="str">
        <f aca="false">IF($B64="","",VLOOKUP($A64,データ,5,0))</f>
        <v/>
      </c>
      <c r="F64" s="63" t="str">
        <f aca="false">IF($B64="","",VLOOKUP($A64,データ,6,0))</f>
        <v/>
      </c>
      <c r="G64" s="64" t="str">
        <f aca="false">IF(A64="","",IF(VLOOKUP(A64,データ,7,0)=0,"",VLOOKUP(VLOOKUP(A64,データ,7,0),品名,2)))</f>
        <v/>
      </c>
      <c r="H64" s="65" t="str">
        <f aca="false">IF(A64="",0,VLOOKUP(A64,データ,8,0))</f>
        <v/>
      </c>
      <c r="I64" s="65" t="str">
        <f aca="false">IF(A64="",0,VLOOKUP(A64,データ,9,0))</f>
        <v/>
      </c>
      <c r="J64" s="65" t="str">
        <f aca="false">H64*I64</f>
        <v/>
      </c>
      <c r="K64" s="48"/>
      <c r="L64" s="66"/>
    </row>
    <row r="65" customFormat="false" ht="13.5" hidden="false" customHeight="true" outlineLevel="0" collapsed="false">
      <c r="B65" s="67"/>
      <c r="C65" s="68"/>
      <c r="D65" s="69"/>
      <c r="E65" s="20" t="str">
        <f aca="false">IF(B63="","",VLOOKUP($A63,データ,2,0))</f>
        <v/>
      </c>
      <c r="F65" s="63" t="n">
        <f aca="false">IF(C63="","",VLOOKUP($A63,データ,2,0))</f>
        <v>1</v>
      </c>
      <c r="G65" s="64" t="str">
        <f aca="false">IF(A64="","",IF(VLOOKUP(A64,データ,10,0)=0,"",VLOOKUP(VLOOKUP(A64,データ,10,0),品名,2)))</f>
        <v/>
      </c>
      <c r="H65" s="70" t="str">
        <f aca="false">IF(A64="",0,VLOOKUP(A64,データ,11,0))</f>
        <v/>
      </c>
      <c r="I65" s="70" t="str">
        <f aca="false">IF(A64="",0,VLOOKUP(A64,データ,12,0))</f>
        <v/>
      </c>
      <c r="J65" s="70" t="str">
        <f aca="false">H65*I65</f>
        <v/>
      </c>
      <c r="K65" s="48"/>
      <c r="L65" s="66"/>
    </row>
    <row r="66" customFormat="false" ht="13.5" hidden="false" customHeight="true" outlineLevel="0" collapsed="false">
      <c r="B66" s="67"/>
      <c r="C66" s="68" t="str">
        <f aca="false">IF($B64="","",VLOOKUP($A64,データ,3,0))</f>
        <v/>
      </c>
      <c r="D66" s="69" t="str">
        <f aca="false">IF($B64="","",VLOOKUP($A64,データ,4,0))</f>
        <v/>
      </c>
      <c r="E66" s="20" t="str">
        <f aca="false">IF(B64="","",VLOOKUP($A64,データ,2,0))</f>
        <v/>
      </c>
      <c r="F66" s="63" t="str">
        <f aca="false">IF(C64="","",VLOOKUP($A64,データ,2,0))</f>
        <v/>
      </c>
      <c r="G66" s="64" t="str">
        <f aca="false">IF(A64="","",IF(VLOOKUP(A64,データ,13,0)=0,"",VLOOKUP(VLOOKUP(A64,データ,13,0),品名,2)))</f>
        <v/>
      </c>
      <c r="H66" s="70" t="str">
        <f aca="false">IF(A64="",0,VLOOKUP(A64,データ,14,0))</f>
        <v/>
      </c>
      <c r="I66" s="70" t="str">
        <f aca="false">IF(A64="",0,VLOOKUP(A64,データ,15,0))</f>
        <v/>
      </c>
      <c r="J66" s="70" t="str">
        <f aca="false">H66*I66</f>
        <v/>
      </c>
      <c r="K66" s="48"/>
      <c r="L66" s="66"/>
    </row>
    <row r="67" customFormat="false" ht="13.5" hidden="false" customHeight="true" outlineLevel="0" collapsed="false">
      <c r="B67" s="67"/>
      <c r="C67" s="68"/>
      <c r="D67" s="69"/>
      <c r="E67" s="20" t="str">
        <f aca="false">IF(B65="","",VLOOKUP($A65,データ,2,0))</f>
        <v/>
      </c>
      <c r="F67" s="63" t="str">
        <f aca="false">IF(C65="","",VLOOKUP($A65,データ,2,0))</f>
        <v/>
      </c>
      <c r="G67" s="64" t="str">
        <f aca="false">IF(A64="","",IF(VLOOKUP(A64,データ,16,0)=0,"",VLOOKUP(VLOOKUP(A64,データ,16,0),品名,2)))</f>
        <v/>
      </c>
      <c r="H67" s="70" t="str">
        <f aca="false">IF(A64="",0,VLOOKUP(A64,データ,17,0))</f>
        <v/>
      </c>
      <c r="I67" s="70" t="str">
        <f aca="false">IF(A64="",0,VLOOKUP(A64,データ,18,0))</f>
        <v/>
      </c>
      <c r="J67" s="70" t="str">
        <f aca="false">H67*I67</f>
        <v/>
      </c>
      <c r="K67" s="48"/>
      <c r="L67" s="66"/>
    </row>
    <row r="68" customFormat="false" ht="13.5" hidden="false" customHeight="true" outlineLevel="0" collapsed="false">
      <c r="B68" s="67"/>
      <c r="C68" s="68"/>
      <c r="D68" s="69"/>
      <c r="E68" s="20" t="str">
        <f aca="false">IF(B66="","",VLOOKUP($A66,データ,2,0))</f>
        <v/>
      </c>
      <c r="F68" s="63" t="str">
        <f aca="false">IF(C66="","",VLOOKUP($A66,データ,2,0))</f>
        <v/>
      </c>
      <c r="G68" s="64" t="str">
        <f aca="false">IF(A64="","",IF(VLOOKUP(A64,データ,19,0)=0,"",VLOOKUP(VLOOKUP(A64,データ,19,0),品名,2)))</f>
        <v/>
      </c>
      <c r="H68" s="71" t="str">
        <f aca="false">IF(A64="",0,VLOOKUP(A64,データ,20,0))</f>
        <v/>
      </c>
      <c r="I68" s="72" t="str">
        <f aca="false">IF(A64="",0,VLOOKUP(A64,データ,21,0))</f>
        <v/>
      </c>
      <c r="J68" s="72" t="str">
        <f aca="false">H68*I68</f>
        <v/>
      </c>
      <c r="K68" s="48"/>
      <c r="L68" s="66"/>
    </row>
    <row r="69" customFormat="false" ht="13.5" hidden="false" customHeight="true" outlineLevel="0" collapsed="false">
      <c r="B69" s="67" t="str">
        <f aca="false">IF(I69&gt;=1,"k","")</f>
        <v>k</v>
      </c>
      <c r="C69" s="27"/>
      <c r="D69" s="73"/>
      <c r="E69" s="20" t="str">
        <f aca="false">IF(B67="","",VLOOKUP($A67,データ,2,0))</f>
        <v/>
      </c>
      <c r="F69" s="63" t="str">
        <f aca="false">IF(C67="","",VLOOKUP($A67,データ,2,0))</f>
        <v/>
      </c>
      <c r="G69" s="5" t="s">
        <v>38</v>
      </c>
      <c r="H69" s="5"/>
      <c r="I69" s="46" t="str">
        <f aca="false">SUM(I64:I68)</f>
        <v/>
      </c>
      <c r="J69" s="46" t="str">
        <f aca="false">SUM(J64:J68)</f>
        <v/>
      </c>
      <c r="K69" s="46" t="str">
        <f aca="false">IF(J69&lt;5000,J69,5000)</f>
        <v/>
      </c>
      <c r="L69" s="47" t="n">
        <f aca="false">+J69-K69</f>
        <v>0</v>
      </c>
    </row>
    <row r="70" customFormat="false" ht="13.5" hidden="false" customHeight="true" outlineLevel="0" collapsed="false">
      <c r="A70" s="1" t="str">
        <f aca="false">IF(B70&gt;=1,SMALL(順,B70),"")</f>
        <v/>
      </c>
      <c r="C70" s="77" t="s">
        <v>37</v>
      </c>
      <c r="D70" s="77"/>
      <c r="E70" s="77"/>
      <c r="F70" s="77"/>
      <c r="G70" s="77"/>
      <c r="H70" s="77"/>
      <c r="I70" s="77"/>
      <c r="J70" s="77"/>
      <c r="K70" s="75" t="n">
        <f aca="true">IF(K69&lt;1,"",SUMIF($B$8:INDIRECT("b"&amp;ROW()),"=k",$K$8:$K$707))</f>
        <v>0</v>
      </c>
      <c r="L70" s="76"/>
    </row>
    <row r="71" customFormat="false" ht="13.5" hidden="false" customHeight="true" outlineLevel="0" collapsed="false">
      <c r="A71" s="61" t="str">
        <f aca="false">IF(B71="","",SMALL(順,B71))</f>
        <v/>
      </c>
      <c r="B71" s="1" t="str">
        <f aca="false">IF(B64="","",IF(B64+1&gt;入力用!$W$8,"",B64+1))</f>
        <v/>
      </c>
      <c r="C71" s="23" t="str">
        <f aca="false">B71</f>
        <v/>
      </c>
      <c r="D71" s="62"/>
      <c r="E71" s="20" t="str">
        <f aca="false">IF($B71="","",VLOOKUP($A71,データ,5,0))</f>
        <v/>
      </c>
      <c r="F71" s="63" t="str">
        <f aca="false">IF($B71="","",VLOOKUP($A71,データ,6,0))</f>
        <v/>
      </c>
      <c r="G71" s="64" t="str">
        <f aca="false">IF(A71="","",IF(VLOOKUP(A71,データ,7,0)=0,"",VLOOKUP(VLOOKUP(A71,データ,7,0),品名,2)))</f>
        <v/>
      </c>
      <c r="H71" s="65" t="str">
        <f aca="false">IF(A71="",0,VLOOKUP(A71,データ,8,0))</f>
        <v/>
      </c>
      <c r="I71" s="65" t="str">
        <f aca="false">IF(A71="",0,VLOOKUP(A71,データ,9,0))</f>
        <v/>
      </c>
      <c r="J71" s="65" t="str">
        <f aca="false">H71*I71</f>
        <v/>
      </c>
      <c r="K71" s="48"/>
      <c r="L71" s="66"/>
    </row>
    <row r="72" customFormat="false" ht="13.5" hidden="false" customHeight="true" outlineLevel="0" collapsed="false">
      <c r="B72" s="67"/>
      <c r="C72" s="68"/>
      <c r="D72" s="69"/>
      <c r="E72" s="20" t="str">
        <f aca="false">IF(B70="","",VLOOKUP($A70,データ,2,0))</f>
        <v/>
      </c>
      <c r="F72" s="63" t="n">
        <f aca="false">IF(C70="","",VLOOKUP($A70,データ,2,0))</f>
        <v>1</v>
      </c>
      <c r="G72" s="64" t="str">
        <f aca="false">IF(A71="","",IF(VLOOKUP(A71,データ,10,0)=0,"",VLOOKUP(VLOOKUP(A71,データ,10,0),品名,2)))</f>
        <v/>
      </c>
      <c r="H72" s="70" t="str">
        <f aca="false">IF(A71="",0,VLOOKUP(A71,データ,11,0))</f>
        <v/>
      </c>
      <c r="I72" s="70" t="str">
        <f aca="false">IF(A71="",0,VLOOKUP(A71,データ,12,0))</f>
        <v/>
      </c>
      <c r="J72" s="70" t="str">
        <f aca="false">H72*I72</f>
        <v/>
      </c>
      <c r="K72" s="48"/>
      <c r="L72" s="66"/>
    </row>
    <row r="73" customFormat="false" ht="13.5" hidden="false" customHeight="true" outlineLevel="0" collapsed="false">
      <c r="B73" s="67"/>
      <c r="C73" s="68" t="str">
        <f aca="false">IF($B71="","",VLOOKUP($A71,データ,3,0))</f>
        <v/>
      </c>
      <c r="D73" s="69" t="str">
        <f aca="false">IF($B71="","",VLOOKUP($A71,データ,4,0))</f>
        <v/>
      </c>
      <c r="E73" s="20" t="str">
        <f aca="false">IF(B71="","",VLOOKUP($A71,データ,2,0))</f>
        <v/>
      </c>
      <c r="F73" s="63" t="str">
        <f aca="false">IF(C71="","",VLOOKUP($A71,データ,2,0))</f>
        <v/>
      </c>
      <c r="G73" s="64" t="str">
        <f aca="false">IF(A71="","",IF(VLOOKUP(A71,データ,13,0)=0,"",VLOOKUP(VLOOKUP(A71,データ,13,0),品名,2)))</f>
        <v/>
      </c>
      <c r="H73" s="70" t="str">
        <f aca="false">IF(A71="",0,VLOOKUP(A71,データ,14,0))</f>
        <v/>
      </c>
      <c r="I73" s="70" t="str">
        <f aca="false">IF(A71="",0,VLOOKUP(A71,データ,15,0))</f>
        <v/>
      </c>
      <c r="J73" s="70" t="str">
        <f aca="false">H73*I73</f>
        <v/>
      </c>
      <c r="K73" s="48"/>
      <c r="L73" s="66"/>
    </row>
    <row r="74" customFormat="false" ht="13.5" hidden="false" customHeight="true" outlineLevel="0" collapsed="false">
      <c r="B74" s="67"/>
      <c r="C74" s="68"/>
      <c r="D74" s="69"/>
      <c r="E74" s="20" t="str">
        <f aca="false">IF(B72="","",VLOOKUP($A72,データ,2,0))</f>
        <v/>
      </c>
      <c r="F74" s="63" t="str">
        <f aca="false">IF(C72="","",VLOOKUP($A72,データ,2,0))</f>
        <v/>
      </c>
      <c r="G74" s="64" t="str">
        <f aca="false">IF(A71="","",IF(VLOOKUP(A71,データ,16,0)=0,"",VLOOKUP(VLOOKUP(A71,データ,16,0),品名,2)))</f>
        <v/>
      </c>
      <c r="H74" s="70" t="str">
        <f aca="false">IF(A71="",0,VLOOKUP(A71,データ,17,0))</f>
        <v/>
      </c>
      <c r="I74" s="70" t="str">
        <f aca="false">IF(A71="",0,VLOOKUP(A71,データ,18,0))</f>
        <v/>
      </c>
      <c r="J74" s="70" t="str">
        <f aca="false">H74*I74</f>
        <v/>
      </c>
      <c r="K74" s="48"/>
      <c r="L74" s="66"/>
    </row>
    <row r="75" customFormat="false" ht="13.5" hidden="false" customHeight="true" outlineLevel="0" collapsed="false">
      <c r="B75" s="67"/>
      <c r="C75" s="68"/>
      <c r="D75" s="69"/>
      <c r="E75" s="20" t="str">
        <f aca="false">IF(B73="","",VLOOKUP($A73,データ,2,0))</f>
        <v/>
      </c>
      <c r="F75" s="63" t="str">
        <f aca="false">IF(C73="","",VLOOKUP($A73,データ,2,0))</f>
        <v/>
      </c>
      <c r="G75" s="64" t="str">
        <f aca="false">IF(A71="","",IF(VLOOKUP(A71,データ,19,0)=0,"",VLOOKUP(VLOOKUP(A71,データ,19,0),品名,2)))</f>
        <v/>
      </c>
      <c r="H75" s="71" t="str">
        <f aca="false">IF(A71="",0,VLOOKUP(A71,データ,20,0))</f>
        <v/>
      </c>
      <c r="I75" s="72" t="str">
        <f aca="false">IF(A71="",0,VLOOKUP(A71,データ,21,0))</f>
        <v/>
      </c>
      <c r="J75" s="72" t="str">
        <f aca="false">H75*I75</f>
        <v/>
      </c>
      <c r="K75" s="48"/>
      <c r="L75" s="66"/>
    </row>
    <row r="76" customFormat="false" ht="13.5" hidden="false" customHeight="true" outlineLevel="0" collapsed="false">
      <c r="B76" s="67" t="str">
        <f aca="false">IF(I76&gt;=1,"k","")</f>
        <v>k</v>
      </c>
      <c r="C76" s="27"/>
      <c r="D76" s="73"/>
      <c r="E76" s="20" t="str">
        <f aca="false">IF(B74="","",VLOOKUP($A74,データ,2,0))</f>
        <v/>
      </c>
      <c r="F76" s="63" t="str">
        <f aca="false">IF(C74="","",VLOOKUP($A74,データ,2,0))</f>
        <v/>
      </c>
      <c r="G76" s="5" t="s">
        <v>38</v>
      </c>
      <c r="H76" s="5"/>
      <c r="I76" s="46" t="str">
        <f aca="false">SUM(I71:I75)</f>
        <v/>
      </c>
      <c r="J76" s="46" t="str">
        <f aca="false">SUM(J71:J75)</f>
        <v/>
      </c>
      <c r="K76" s="46" t="str">
        <f aca="false">IF(J76&lt;5000,J76,5000)</f>
        <v/>
      </c>
      <c r="L76" s="47" t="n">
        <f aca="false">+J76-K76</f>
        <v>0</v>
      </c>
    </row>
    <row r="77" customFormat="false" ht="13.5" hidden="false" customHeight="true" outlineLevel="0" collapsed="false">
      <c r="A77" s="1" t="str">
        <f aca="false">IF(B77&gt;=1,SMALL(順,B77),"")</f>
        <v/>
      </c>
      <c r="C77" s="77" t="s">
        <v>37</v>
      </c>
      <c r="D77" s="77"/>
      <c r="E77" s="77"/>
      <c r="F77" s="77"/>
      <c r="G77" s="77"/>
      <c r="H77" s="77"/>
      <c r="I77" s="77"/>
      <c r="J77" s="77"/>
      <c r="K77" s="75" t="n">
        <f aca="true">IF(K76&lt;1,"",SUMIF($B$8:INDIRECT("b"&amp;ROW()),"=k",$K$8:$K$707))</f>
        <v>0</v>
      </c>
      <c r="L77" s="76"/>
    </row>
    <row r="78" customFormat="false" ht="13.5" hidden="false" customHeight="true" outlineLevel="0" collapsed="false">
      <c r="A78" s="61" t="str">
        <f aca="false">IF(B78="","",SMALL(順,B78))</f>
        <v/>
      </c>
      <c r="B78" s="1" t="str">
        <f aca="false">IF(B71="","",IF(B71+1&gt;入力用!$W$8,"",B71+1))</f>
        <v/>
      </c>
      <c r="C78" s="23" t="str">
        <f aca="false">B78</f>
        <v/>
      </c>
      <c r="D78" s="62"/>
      <c r="E78" s="20" t="str">
        <f aca="false">IF($B78="","",VLOOKUP($A78,データ,5,0))</f>
        <v/>
      </c>
      <c r="F78" s="63" t="str">
        <f aca="false">IF($B78="","",VLOOKUP($A78,データ,6,0))</f>
        <v/>
      </c>
      <c r="G78" s="64" t="str">
        <f aca="false">IF(A78="","",IF(VLOOKUP(A78,データ,7,0)=0,"",VLOOKUP(VLOOKUP(A78,データ,7,0),品名,2)))</f>
        <v/>
      </c>
      <c r="H78" s="65" t="str">
        <f aca="false">IF(A78="",0,VLOOKUP(A78,データ,8,0))</f>
        <v/>
      </c>
      <c r="I78" s="65" t="str">
        <f aca="false">IF(A78="",0,VLOOKUP(A78,データ,9,0))</f>
        <v/>
      </c>
      <c r="J78" s="65" t="str">
        <f aca="false">H78*I78</f>
        <v/>
      </c>
      <c r="K78" s="48"/>
      <c r="L78" s="66"/>
    </row>
    <row r="79" customFormat="false" ht="13.5" hidden="false" customHeight="true" outlineLevel="0" collapsed="false">
      <c r="B79" s="67"/>
      <c r="C79" s="68"/>
      <c r="D79" s="69"/>
      <c r="E79" s="20" t="str">
        <f aca="false">IF(B77="","",VLOOKUP($A77,データ,2,0))</f>
        <v/>
      </c>
      <c r="F79" s="63" t="n">
        <f aca="false">IF(C77="","",VLOOKUP($A77,データ,2,0))</f>
        <v>1</v>
      </c>
      <c r="G79" s="64" t="str">
        <f aca="false">IF(A78="","",IF(VLOOKUP(A78,データ,10,0)=0,"",VLOOKUP(VLOOKUP(A78,データ,10,0),品名,2)))</f>
        <v/>
      </c>
      <c r="H79" s="70" t="str">
        <f aca="false">IF(A78="",0,VLOOKUP(A78,データ,11,0))</f>
        <v/>
      </c>
      <c r="I79" s="70" t="str">
        <f aca="false">IF(A78="",0,VLOOKUP(A78,データ,12,0))</f>
        <v/>
      </c>
      <c r="J79" s="70" t="str">
        <f aca="false">H79*I79</f>
        <v/>
      </c>
      <c r="K79" s="48"/>
      <c r="L79" s="66"/>
    </row>
    <row r="80" customFormat="false" ht="13.5" hidden="false" customHeight="true" outlineLevel="0" collapsed="false">
      <c r="B80" s="67"/>
      <c r="C80" s="68" t="str">
        <f aca="false">IF($B78="","",VLOOKUP($A78,データ,3,0))</f>
        <v/>
      </c>
      <c r="D80" s="69" t="str">
        <f aca="false">IF($B78="","",VLOOKUP($A78,データ,4,0))</f>
        <v/>
      </c>
      <c r="E80" s="20" t="str">
        <f aca="false">IF(B78="","",VLOOKUP($A78,データ,2,0))</f>
        <v/>
      </c>
      <c r="F80" s="63" t="str">
        <f aca="false">IF(C78="","",VLOOKUP($A78,データ,2,0))</f>
        <v/>
      </c>
      <c r="G80" s="64" t="str">
        <f aca="false">IF(A78="","",IF(VLOOKUP(A78,データ,13,0)=0,"",VLOOKUP(VLOOKUP(A78,データ,13,0),品名,2)))</f>
        <v/>
      </c>
      <c r="H80" s="70" t="str">
        <f aca="false">IF(A78="",0,VLOOKUP(A78,データ,14,0))</f>
        <v/>
      </c>
      <c r="I80" s="70" t="str">
        <f aca="false">IF(A78="",0,VLOOKUP(A78,データ,15,0))</f>
        <v/>
      </c>
      <c r="J80" s="70" t="str">
        <f aca="false">H80*I80</f>
        <v/>
      </c>
      <c r="K80" s="48"/>
      <c r="L80" s="66"/>
    </row>
    <row r="81" customFormat="false" ht="13.5" hidden="false" customHeight="true" outlineLevel="0" collapsed="false">
      <c r="B81" s="67"/>
      <c r="C81" s="68"/>
      <c r="D81" s="69"/>
      <c r="E81" s="20" t="str">
        <f aca="false">IF(B79="","",VLOOKUP($A79,データ,2,0))</f>
        <v/>
      </c>
      <c r="F81" s="63" t="str">
        <f aca="false">IF(C79="","",VLOOKUP($A79,データ,2,0))</f>
        <v/>
      </c>
      <c r="G81" s="64" t="str">
        <f aca="false">IF(A78="","",IF(VLOOKUP(A78,データ,16,0)=0,"",VLOOKUP(VLOOKUP(A78,データ,16,0),品名,2)))</f>
        <v/>
      </c>
      <c r="H81" s="70" t="str">
        <f aca="false">IF(A78="",0,VLOOKUP(A78,データ,17,0))</f>
        <v/>
      </c>
      <c r="I81" s="70" t="str">
        <f aca="false">IF(A78="",0,VLOOKUP(A78,データ,18,0))</f>
        <v/>
      </c>
      <c r="J81" s="70" t="str">
        <f aca="false">H81*I81</f>
        <v/>
      </c>
      <c r="K81" s="48"/>
      <c r="L81" s="66"/>
    </row>
    <row r="82" customFormat="false" ht="13.5" hidden="false" customHeight="true" outlineLevel="0" collapsed="false">
      <c r="B82" s="67"/>
      <c r="C82" s="68"/>
      <c r="D82" s="69"/>
      <c r="E82" s="20" t="str">
        <f aca="false">IF(B80="","",VLOOKUP($A80,データ,2,0))</f>
        <v/>
      </c>
      <c r="F82" s="63" t="str">
        <f aca="false">IF(C80="","",VLOOKUP($A80,データ,2,0))</f>
        <v/>
      </c>
      <c r="G82" s="64" t="str">
        <f aca="false">IF(A78="","",IF(VLOOKUP(A78,データ,19,0)=0,"",VLOOKUP(VLOOKUP(A78,データ,19,0),品名,2)))</f>
        <v/>
      </c>
      <c r="H82" s="71" t="str">
        <f aca="false">IF(A78="",0,VLOOKUP(A78,データ,20,0))</f>
        <v/>
      </c>
      <c r="I82" s="72" t="str">
        <f aca="false">IF(A78="",0,VLOOKUP(A78,データ,21,0))</f>
        <v/>
      </c>
      <c r="J82" s="72" t="str">
        <f aca="false">H82*I82</f>
        <v/>
      </c>
      <c r="K82" s="48"/>
      <c r="L82" s="66"/>
    </row>
    <row r="83" customFormat="false" ht="13.5" hidden="false" customHeight="true" outlineLevel="0" collapsed="false">
      <c r="B83" s="67" t="str">
        <f aca="false">IF(I83&gt;=1,"k","")</f>
        <v>k</v>
      </c>
      <c r="C83" s="27"/>
      <c r="D83" s="73"/>
      <c r="E83" s="20" t="str">
        <f aca="false">IF(B81="","",VLOOKUP($A81,データ,2,0))</f>
        <v/>
      </c>
      <c r="F83" s="63" t="str">
        <f aca="false">IF(C81="","",VLOOKUP($A81,データ,2,0))</f>
        <v/>
      </c>
      <c r="G83" s="5" t="s">
        <v>38</v>
      </c>
      <c r="H83" s="5"/>
      <c r="I83" s="46" t="str">
        <f aca="false">SUM(I78:I82)</f>
        <v/>
      </c>
      <c r="J83" s="46" t="str">
        <f aca="false">SUM(J78:J82)</f>
        <v/>
      </c>
      <c r="K83" s="46" t="str">
        <f aca="false">IF(J83&lt;5000,J83,5000)</f>
        <v/>
      </c>
      <c r="L83" s="47" t="n">
        <f aca="false">+J83-K83</f>
        <v>0</v>
      </c>
    </row>
    <row r="84" customFormat="false" ht="13.5" hidden="false" customHeight="true" outlineLevel="0" collapsed="false">
      <c r="A84" s="1" t="str">
        <f aca="false">IF(B84&gt;=1,SMALL(順,B84),"")</f>
        <v/>
      </c>
      <c r="C84" s="77" t="s">
        <v>37</v>
      </c>
      <c r="D84" s="77"/>
      <c r="E84" s="77"/>
      <c r="F84" s="77"/>
      <c r="G84" s="77"/>
      <c r="H84" s="77"/>
      <c r="I84" s="77"/>
      <c r="J84" s="77"/>
      <c r="K84" s="75" t="n">
        <f aca="true">IF(K83&lt;1,"",SUMIF($B$8:INDIRECT("b"&amp;ROW()),"=k",$K$8:$K$707))</f>
        <v>0</v>
      </c>
      <c r="L84" s="76"/>
    </row>
    <row r="85" customFormat="false" ht="13.5" hidden="false" customHeight="true" outlineLevel="0" collapsed="false">
      <c r="A85" s="61" t="str">
        <f aca="false">IF(B85="","",SMALL(順,B85))</f>
        <v/>
      </c>
      <c r="B85" s="1" t="str">
        <f aca="false">IF(B78="","",IF(B78+1&gt;入力用!$W$8,"",B78+1))</f>
        <v/>
      </c>
      <c r="C85" s="23" t="str">
        <f aca="false">B85</f>
        <v/>
      </c>
      <c r="D85" s="62"/>
      <c r="E85" s="20" t="str">
        <f aca="false">IF($B85="","",VLOOKUP($A85,データ,5,0))</f>
        <v/>
      </c>
      <c r="F85" s="63" t="str">
        <f aca="false">IF($B85="","",VLOOKUP($A85,データ,6,0))</f>
        <v/>
      </c>
      <c r="G85" s="64" t="str">
        <f aca="false">IF(A85="","",IF(VLOOKUP(A85,データ,7,0)=0,"",VLOOKUP(VLOOKUP(A85,データ,7,0),品名,2)))</f>
        <v/>
      </c>
      <c r="H85" s="65" t="str">
        <f aca="false">IF(A85="",0,VLOOKUP(A85,データ,8,0))</f>
        <v/>
      </c>
      <c r="I85" s="65" t="str">
        <f aca="false">IF(A85="",0,VLOOKUP(A85,データ,9,0))</f>
        <v/>
      </c>
      <c r="J85" s="65" t="str">
        <f aca="false">H85*I85</f>
        <v/>
      </c>
      <c r="K85" s="48"/>
      <c r="L85" s="66"/>
    </row>
    <row r="86" customFormat="false" ht="13.5" hidden="false" customHeight="true" outlineLevel="0" collapsed="false">
      <c r="B86" s="67"/>
      <c r="C86" s="68"/>
      <c r="D86" s="69"/>
      <c r="E86" s="20" t="str">
        <f aca="false">IF(B84="","",VLOOKUP($A84,データ,2,0))</f>
        <v/>
      </c>
      <c r="F86" s="63" t="n">
        <f aca="false">IF(C84="","",VLOOKUP($A84,データ,2,0))</f>
        <v>1</v>
      </c>
      <c r="G86" s="64" t="str">
        <f aca="false">IF(A85="","",IF(VLOOKUP(A85,データ,10,0)=0,"",VLOOKUP(VLOOKUP(A85,データ,10,0),品名,2)))</f>
        <v/>
      </c>
      <c r="H86" s="70" t="str">
        <f aca="false">IF(A85="",0,VLOOKUP(A85,データ,11,0))</f>
        <v/>
      </c>
      <c r="I86" s="70" t="str">
        <f aca="false">IF(A85="",0,VLOOKUP(A85,データ,12,0))</f>
        <v/>
      </c>
      <c r="J86" s="70" t="str">
        <f aca="false">H86*I86</f>
        <v/>
      </c>
      <c r="K86" s="48"/>
      <c r="L86" s="66"/>
    </row>
    <row r="87" customFormat="false" ht="13.5" hidden="false" customHeight="true" outlineLevel="0" collapsed="false">
      <c r="B87" s="67"/>
      <c r="C87" s="68" t="str">
        <f aca="false">IF($B85="","",VLOOKUP($A85,データ,3,0))</f>
        <v/>
      </c>
      <c r="D87" s="69" t="str">
        <f aca="false">IF($B85="","",VLOOKUP($A85,データ,4,0))</f>
        <v/>
      </c>
      <c r="E87" s="20" t="str">
        <f aca="false">IF(B85="","",VLOOKUP($A85,データ,2,0))</f>
        <v/>
      </c>
      <c r="F87" s="63" t="str">
        <f aca="false">IF(C85="","",VLOOKUP($A85,データ,2,0))</f>
        <v/>
      </c>
      <c r="G87" s="64" t="str">
        <f aca="false">IF(A85="","",IF(VLOOKUP(A85,データ,13,0)=0,"",VLOOKUP(VLOOKUP(A85,データ,13,0),品名,2)))</f>
        <v/>
      </c>
      <c r="H87" s="70" t="str">
        <f aca="false">IF(A85="",0,VLOOKUP(A85,データ,14,0))</f>
        <v/>
      </c>
      <c r="I87" s="70" t="str">
        <f aca="false">IF(A85="",0,VLOOKUP(A85,データ,15,0))</f>
        <v/>
      </c>
      <c r="J87" s="70" t="str">
        <f aca="false">H87*I87</f>
        <v/>
      </c>
      <c r="K87" s="48"/>
      <c r="L87" s="66"/>
    </row>
    <row r="88" customFormat="false" ht="13.5" hidden="false" customHeight="true" outlineLevel="0" collapsed="false">
      <c r="B88" s="67"/>
      <c r="C88" s="68"/>
      <c r="D88" s="69"/>
      <c r="E88" s="20" t="str">
        <f aca="false">IF(B86="","",VLOOKUP($A86,データ,2,0))</f>
        <v/>
      </c>
      <c r="F88" s="63" t="str">
        <f aca="false">IF(C86="","",VLOOKUP($A86,データ,2,0))</f>
        <v/>
      </c>
      <c r="G88" s="64" t="str">
        <f aca="false">IF(A85="","",IF(VLOOKUP(A85,データ,16,0)=0,"",VLOOKUP(VLOOKUP(A85,データ,16,0),品名,2)))</f>
        <v/>
      </c>
      <c r="H88" s="70" t="str">
        <f aca="false">IF(A85="",0,VLOOKUP(A85,データ,17,0))</f>
        <v/>
      </c>
      <c r="I88" s="70" t="str">
        <f aca="false">IF(A85="",0,VLOOKUP(A85,データ,18,0))</f>
        <v/>
      </c>
      <c r="J88" s="70" t="str">
        <f aca="false">H88*I88</f>
        <v/>
      </c>
      <c r="K88" s="48"/>
      <c r="L88" s="66"/>
    </row>
    <row r="89" customFormat="false" ht="13.5" hidden="false" customHeight="true" outlineLevel="0" collapsed="false">
      <c r="B89" s="67"/>
      <c r="C89" s="68"/>
      <c r="D89" s="69"/>
      <c r="E89" s="20" t="str">
        <f aca="false">IF(B87="","",VLOOKUP($A87,データ,2,0))</f>
        <v/>
      </c>
      <c r="F89" s="63" t="str">
        <f aca="false">IF(C87="","",VLOOKUP($A87,データ,2,0))</f>
        <v/>
      </c>
      <c r="G89" s="64" t="str">
        <f aca="false">IF(A85="","",IF(VLOOKUP(A85,データ,19,0)=0,"",VLOOKUP(VLOOKUP(A85,データ,19,0),品名,2)))</f>
        <v/>
      </c>
      <c r="H89" s="71" t="str">
        <f aca="false">IF(A85="",0,VLOOKUP(A85,データ,20,0))</f>
        <v/>
      </c>
      <c r="I89" s="72" t="str">
        <f aca="false">IF(A85="",0,VLOOKUP(A85,データ,21,0))</f>
        <v/>
      </c>
      <c r="J89" s="72" t="str">
        <f aca="false">H89*I89</f>
        <v/>
      </c>
      <c r="K89" s="48"/>
      <c r="L89" s="66"/>
    </row>
    <row r="90" customFormat="false" ht="13.5" hidden="false" customHeight="true" outlineLevel="0" collapsed="false">
      <c r="B90" s="67" t="str">
        <f aca="false">IF(I90&gt;=1,"k","")</f>
        <v>k</v>
      </c>
      <c r="C90" s="27"/>
      <c r="D90" s="73"/>
      <c r="E90" s="20" t="str">
        <f aca="false">IF(B88="","",VLOOKUP($A88,データ,2,0))</f>
        <v/>
      </c>
      <c r="F90" s="63" t="str">
        <f aca="false">IF(C88="","",VLOOKUP($A88,データ,2,0))</f>
        <v/>
      </c>
      <c r="G90" s="5" t="s">
        <v>38</v>
      </c>
      <c r="H90" s="5"/>
      <c r="I90" s="46" t="str">
        <f aca="false">SUM(I85:I89)</f>
        <v/>
      </c>
      <c r="J90" s="46" t="str">
        <f aca="false">SUM(J85:J89)</f>
        <v/>
      </c>
      <c r="K90" s="46" t="str">
        <f aca="false">IF(J90&lt;5000,J90,5000)</f>
        <v/>
      </c>
      <c r="L90" s="47" t="n">
        <f aca="false">+J90-K90</f>
        <v>0</v>
      </c>
    </row>
    <row r="91" customFormat="false" ht="13.5" hidden="false" customHeight="true" outlineLevel="0" collapsed="false">
      <c r="A91" s="1" t="str">
        <f aca="false">IF(B91&gt;=1,SMALL(順,B91),"")</f>
        <v/>
      </c>
      <c r="C91" s="77" t="s">
        <v>37</v>
      </c>
      <c r="D91" s="77"/>
      <c r="E91" s="77"/>
      <c r="F91" s="77"/>
      <c r="G91" s="77"/>
      <c r="H91" s="77"/>
      <c r="I91" s="77"/>
      <c r="J91" s="77"/>
      <c r="K91" s="75" t="n">
        <f aca="true">IF(K90&lt;1,"",SUMIF($B$8:INDIRECT("b"&amp;ROW()),"=k",$K$8:$K$707))</f>
        <v>0</v>
      </c>
      <c r="L91" s="76"/>
    </row>
    <row r="92" customFormat="false" ht="13.5" hidden="false" customHeight="true" outlineLevel="0" collapsed="false">
      <c r="A92" s="61" t="str">
        <f aca="false">IF(B92="","",SMALL(順,B92))</f>
        <v/>
      </c>
      <c r="B92" s="1" t="str">
        <f aca="false">IF(B85="","",IF(B85+1&gt;入力用!$W$8,"",B85+1))</f>
        <v/>
      </c>
      <c r="C92" s="23" t="str">
        <f aca="false">B92</f>
        <v/>
      </c>
      <c r="D92" s="62"/>
      <c r="E92" s="20" t="str">
        <f aca="false">IF($B92="","",VLOOKUP($A92,データ,5,0))</f>
        <v/>
      </c>
      <c r="F92" s="63" t="str">
        <f aca="false">IF($B92="","",VLOOKUP($A92,データ,6,0))</f>
        <v/>
      </c>
      <c r="G92" s="64" t="str">
        <f aca="false">IF(A92="","",IF(VLOOKUP(A92,データ,7,0)=0,"",VLOOKUP(VLOOKUP(A92,データ,7,0),品名,2)))</f>
        <v/>
      </c>
      <c r="H92" s="65" t="str">
        <f aca="false">IF(A92="",0,VLOOKUP(A92,データ,8,0))</f>
        <v/>
      </c>
      <c r="I92" s="65" t="str">
        <f aca="false">IF(A92="",0,VLOOKUP(A92,データ,9,0))</f>
        <v/>
      </c>
      <c r="J92" s="65" t="str">
        <f aca="false">H92*I92</f>
        <v/>
      </c>
      <c r="K92" s="48"/>
      <c r="L92" s="66"/>
    </row>
    <row r="93" customFormat="false" ht="13.5" hidden="false" customHeight="true" outlineLevel="0" collapsed="false">
      <c r="B93" s="67"/>
      <c r="C93" s="68"/>
      <c r="D93" s="69"/>
      <c r="E93" s="20" t="str">
        <f aca="false">IF(B91="","",VLOOKUP($A91,データ,2,0))</f>
        <v/>
      </c>
      <c r="F93" s="63" t="n">
        <f aca="false">IF(C91="","",VLOOKUP($A91,データ,2,0))</f>
        <v>1</v>
      </c>
      <c r="G93" s="64" t="str">
        <f aca="false">IF(A92="","",IF(VLOOKUP(A92,データ,10,0)=0,"",VLOOKUP(VLOOKUP(A92,データ,10,0),品名,2)))</f>
        <v/>
      </c>
      <c r="H93" s="70" t="str">
        <f aca="false">IF(A92="",0,VLOOKUP(A92,データ,11,0))</f>
        <v/>
      </c>
      <c r="I93" s="70" t="str">
        <f aca="false">IF(A92="",0,VLOOKUP(A92,データ,12,0))</f>
        <v/>
      </c>
      <c r="J93" s="70" t="str">
        <f aca="false">H93*I93</f>
        <v/>
      </c>
      <c r="K93" s="48"/>
      <c r="L93" s="66"/>
    </row>
    <row r="94" customFormat="false" ht="13.5" hidden="false" customHeight="true" outlineLevel="0" collapsed="false">
      <c r="B94" s="67"/>
      <c r="C94" s="68" t="str">
        <f aca="false">IF($B92="","",VLOOKUP($A92,データ,3,0))</f>
        <v/>
      </c>
      <c r="D94" s="69" t="str">
        <f aca="false">IF($B92="","",VLOOKUP($A92,データ,4,0))</f>
        <v/>
      </c>
      <c r="E94" s="20" t="str">
        <f aca="false">IF(B92="","",VLOOKUP($A92,データ,2,0))</f>
        <v/>
      </c>
      <c r="F94" s="63" t="str">
        <f aca="false">IF(C92="","",VLOOKUP($A92,データ,2,0))</f>
        <v/>
      </c>
      <c r="G94" s="64" t="str">
        <f aca="false">IF(A92="","",IF(VLOOKUP(A92,データ,13,0)=0,"",VLOOKUP(VLOOKUP(A92,データ,13,0),品名,2)))</f>
        <v/>
      </c>
      <c r="H94" s="70" t="str">
        <f aca="false">IF(A92="",0,VLOOKUP(A92,データ,14,0))</f>
        <v/>
      </c>
      <c r="I94" s="70" t="str">
        <f aca="false">IF(A92="",0,VLOOKUP(A92,データ,15,0))</f>
        <v/>
      </c>
      <c r="J94" s="70" t="str">
        <f aca="false">H94*I94</f>
        <v/>
      </c>
      <c r="K94" s="48"/>
      <c r="L94" s="66"/>
    </row>
    <row r="95" customFormat="false" ht="13.5" hidden="false" customHeight="true" outlineLevel="0" collapsed="false">
      <c r="B95" s="67"/>
      <c r="C95" s="68"/>
      <c r="D95" s="69"/>
      <c r="E95" s="20" t="str">
        <f aca="false">IF(B93="","",VLOOKUP($A93,データ,2,0))</f>
        <v/>
      </c>
      <c r="F95" s="63" t="str">
        <f aca="false">IF(C93="","",VLOOKUP($A93,データ,2,0))</f>
        <v/>
      </c>
      <c r="G95" s="64" t="str">
        <f aca="false">IF(A92="","",IF(VLOOKUP(A92,データ,16,0)=0,"",VLOOKUP(VLOOKUP(A92,データ,16,0),品名,2)))</f>
        <v/>
      </c>
      <c r="H95" s="70" t="str">
        <f aca="false">IF(A92="",0,VLOOKUP(A92,データ,17,0))</f>
        <v/>
      </c>
      <c r="I95" s="70" t="str">
        <f aca="false">IF(A92="",0,VLOOKUP(A92,データ,18,0))</f>
        <v/>
      </c>
      <c r="J95" s="70" t="str">
        <f aca="false">H95*I95</f>
        <v/>
      </c>
      <c r="K95" s="48"/>
      <c r="L95" s="66"/>
    </row>
    <row r="96" customFormat="false" ht="13.5" hidden="false" customHeight="true" outlineLevel="0" collapsed="false">
      <c r="B96" s="67"/>
      <c r="C96" s="68"/>
      <c r="D96" s="69"/>
      <c r="E96" s="20" t="str">
        <f aca="false">IF(B94="","",VLOOKUP($A94,データ,2,0))</f>
        <v/>
      </c>
      <c r="F96" s="63" t="str">
        <f aca="false">IF(C94="","",VLOOKUP($A94,データ,2,0))</f>
        <v/>
      </c>
      <c r="G96" s="64" t="str">
        <f aca="false">IF(A92="","",IF(VLOOKUP(A92,データ,19,0)=0,"",VLOOKUP(VLOOKUP(A92,データ,19,0),品名,2)))</f>
        <v/>
      </c>
      <c r="H96" s="71" t="str">
        <f aca="false">IF(A92="",0,VLOOKUP(A92,データ,20,0))</f>
        <v/>
      </c>
      <c r="I96" s="72" t="str">
        <f aca="false">IF(A92="",0,VLOOKUP(A92,データ,21,0))</f>
        <v/>
      </c>
      <c r="J96" s="72" t="str">
        <f aca="false">H96*I96</f>
        <v/>
      </c>
      <c r="K96" s="48"/>
      <c r="L96" s="66"/>
    </row>
    <row r="97" customFormat="false" ht="13.5" hidden="false" customHeight="true" outlineLevel="0" collapsed="false">
      <c r="B97" s="67" t="str">
        <f aca="false">IF(I97&gt;=1,"k","")</f>
        <v>k</v>
      </c>
      <c r="C97" s="27"/>
      <c r="D97" s="73"/>
      <c r="E97" s="20" t="str">
        <f aca="false">IF(B95="","",VLOOKUP($A95,データ,2,0))</f>
        <v/>
      </c>
      <c r="F97" s="63" t="str">
        <f aca="false">IF(C95="","",VLOOKUP($A95,データ,2,0))</f>
        <v/>
      </c>
      <c r="G97" s="5" t="s">
        <v>38</v>
      </c>
      <c r="H97" s="5"/>
      <c r="I97" s="46" t="str">
        <f aca="false">SUM(I92:I96)</f>
        <v/>
      </c>
      <c r="J97" s="46" t="str">
        <f aca="false">SUM(J92:J96)</f>
        <v/>
      </c>
      <c r="K97" s="46" t="str">
        <f aca="false">IF(J97&lt;5000,J97,5000)</f>
        <v/>
      </c>
      <c r="L97" s="47" t="n">
        <f aca="false">+J97-K97</f>
        <v>0</v>
      </c>
    </row>
    <row r="98" customFormat="false" ht="13.5" hidden="false" customHeight="true" outlineLevel="0" collapsed="false">
      <c r="A98" s="1" t="str">
        <f aca="false">IF(B98&gt;=1,SMALL(順,B98),"")</f>
        <v/>
      </c>
      <c r="C98" s="77" t="s">
        <v>37</v>
      </c>
      <c r="D98" s="77"/>
      <c r="E98" s="77"/>
      <c r="F98" s="77"/>
      <c r="G98" s="77"/>
      <c r="H98" s="77"/>
      <c r="I98" s="77"/>
      <c r="J98" s="77"/>
      <c r="K98" s="75" t="n">
        <f aca="true">IF(K97&lt;1,"",SUMIF($B$8:INDIRECT("b"&amp;ROW()),"=k",$K$8:$K$707))</f>
        <v>0</v>
      </c>
      <c r="L98" s="76"/>
    </row>
    <row r="99" customFormat="false" ht="13.5" hidden="false" customHeight="true" outlineLevel="0" collapsed="false">
      <c r="A99" s="61" t="str">
        <f aca="false">IF(B99="","",SMALL(順,B99))</f>
        <v/>
      </c>
      <c r="B99" s="1" t="str">
        <f aca="false">IF(B92="","",IF(B92+1&gt;入力用!$W$8,"",B92+1))</f>
        <v/>
      </c>
      <c r="C99" s="23" t="str">
        <f aca="false">B99</f>
        <v/>
      </c>
      <c r="D99" s="62"/>
      <c r="E99" s="20" t="str">
        <f aca="false">IF($B99="","",VLOOKUP($A99,データ,5,0))</f>
        <v/>
      </c>
      <c r="F99" s="63" t="str">
        <f aca="false">IF($B99="","",VLOOKUP($A99,データ,6,0))</f>
        <v/>
      </c>
      <c r="G99" s="64" t="str">
        <f aca="false">IF(A99="","",IF(VLOOKUP(A99,データ,7,0)=0,"",VLOOKUP(VLOOKUP(A99,データ,7,0),品名,2)))</f>
        <v/>
      </c>
      <c r="H99" s="65" t="str">
        <f aca="false">IF(A99="",0,VLOOKUP(A99,データ,8,0))</f>
        <v/>
      </c>
      <c r="I99" s="65" t="str">
        <f aca="false">IF(A99="",0,VLOOKUP(A99,データ,9,0))</f>
        <v/>
      </c>
      <c r="J99" s="65" t="str">
        <f aca="false">H99*I99</f>
        <v/>
      </c>
      <c r="K99" s="48"/>
      <c r="L99" s="66"/>
    </row>
    <row r="100" customFormat="false" ht="13.5" hidden="false" customHeight="true" outlineLevel="0" collapsed="false">
      <c r="B100" s="67"/>
      <c r="C100" s="68"/>
      <c r="D100" s="69"/>
      <c r="E100" s="20" t="str">
        <f aca="false">IF(B98="","",VLOOKUP($A98,データ,2,0))</f>
        <v/>
      </c>
      <c r="F100" s="63" t="n">
        <f aca="false">IF(C98="","",VLOOKUP($A98,データ,2,0))</f>
        <v>1</v>
      </c>
      <c r="G100" s="64" t="str">
        <f aca="false">IF(A99="","",IF(VLOOKUP(A99,データ,10,0)=0,"",VLOOKUP(VLOOKUP(A99,データ,10,0),品名,2)))</f>
        <v/>
      </c>
      <c r="H100" s="70" t="str">
        <f aca="false">IF(A99="",0,VLOOKUP(A99,データ,11,0))</f>
        <v/>
      </c>
      <c r="I100" s="70" t="str">
        <f aca="false">IF(A99="",0,VLOOKUP(A99,データ,12,0))</f>
        <v/>
      </c>
      <c r="J100" s="70" t="str">
        <f aca="false">H100*I100</f>
        <v/>
      </c>
      <c r="K100" s="48"/>
      <c r="L100" s="66"/>
    </row>
    <row r="101" customFormat="false" ht="13.5" hidden="false" customHeight="true" outlineLevel="0" collapsed="false">
      <c r="B101" s="67"/>
      <c r="C101" s="68" t="str">
        <f aca="false">IF($B99="","",VLOOKUP($A99,データ,3,0))</f>
        <v/>
      </c>
      <c r="D101" s="69" t="str">
        <f aca="false">IF($B99="","",VLOOKUP($A99,データ,4,0))</f>
        <v/>
      </c>
      <c r="E101" s="20" t="str">
        <f aca="false">IF(B99="","",VLOOKUP($A99,データ,2,0))</f>
        <v/>
      </c>
      <c r="F101" s="63" t="str">
        <f aca="false">IF(C99="","",VLOOKUP($A99,データ,2,0))</f>
        <v/>
      </c>
      <c r="G101" s="64" t="str">
        <f aca="false">IF(A99="","",IF(VLOOKUP(A99,データ,13,0)=0,"",VLOOKUP(VLOOKUP(A99,データ,13,0),品名,2)))</f>
        <v/>
      </c>
      <c r="H101" s="70" t="str">
        <f aca="false">IF(A99="",0,VLOOKUP(A99,データ,14,0))</f>
        <v/>
      </c>
      <c r="I101" s="70" t="str">
        <f aca="false">IF(A99="",0,VLOOKUP(A99,データ,15,0))</f>
        <v/>
      </c>
      <c r="J101" s="70" t="str">
        <f aca="false">H101*I101</f>
        <v/>
      </c>
      <c r="K101" s="48"/>
      <c r="L101" s="66"/>
    </row>
    <row r="102" customFormat="false" ht="13.5" hidden="false" customHeight="true" outlineLevel="0" collapsed="false">
      <c r="B102" s="67"/>
      <c r="C102" s="68"/>
      <c r="D102" s="69"/>
      <c r="E102" s="20" t="str">
        <f aca="false">IF(B100="","",VLOOKUP($A100,データ,2,0))</f>
        <v/>
      </c>
      <c r="F102" s="63" t="str">
        <f aca="false">IF(C100="","",VLOOKUP($A100,データ,2,0))</f>
        <v/>
      </c>
      <c r="G102" s="64" t="str">
        <f aca="false">IF(A99="","",IF(VLOOKUP(A99,データ,16,0)=0,"",VLOOKUP(VLOOKUP(A99,データ,16,0),品名,2)))</f>
        <v/>
      </c>
      <c r="H102" s="70" t="str">
        <f aca="false">IF(A99="",0,VLOOKUP(A99,データ,17,0))</f>
        <v/>
      </c>
      <c r="I102" s="70" t="str">
        <f aca="false">IF(A99="",0,VLOOKUP(A99,データ,18,0))</f>
        <v/>
      </c>
      <c r="J102" s="70" t="str">
        <f aca="false">H102*I102</f>
        <v/>
      </c>
      <c r="K102" s="48"/>
      <c r="L102" s="66"/>
    </row>
    <row r="103" customFormat="false" ht="13.5" hidden="false" customHeight="true" outlineLevel="0" collapsed="false">
      <c r="B103" s="67"/>
      <c r="C103" s="68"/>
      <c r="D103" s="69"/>
      <c r="E103" s="20" t="str">
        <f aca="false">IF(B101="","",VLOOKUP($A101,データ,2,0))</f>
        <v/>
      </c>
      <c r="F103" s="63" t="str">
        <f aca="false">IF(C101="","",VLOOKUP($A101,データ,2,0))</f>
        <v/>
      </c>
      <c r="G103" s="64" t="str">
        <f aca="false">IF(A99="","",IF(VLOOKUP(A99,データ,19,0)=0,"",VLOOKUP(VLOOKUP(A99,データ,19,0),品名,2)))</f>
        <v/>
      </c>
      <c r="H103" s="71" t="str">
        <f aca="false">IF(A99="",0,VLOOKUP(A99,データ,20,0))</f>
        <v/>
      </c>
      <c r="I103" s="72" t="str">
        <f aca="false">IF(A99="",0,VLOOKUP(A99,データ,21,0))</f>
        <v/>
      </c>
      <c r="J103" s="72" t="str">
        <f aca="false">H103*I103</f>
        <v/>
      </c>
      <c r="K103" s="48"/>
      <c r="L103" s="66"/>
    </row>
    <row r="104" customFormat="false" ht="13.5" hidden="false" customHeight="true" outlineLevel="0" collapsed="false">
      <c r="B104" s="67" t="str">
        <f aca="false">IF(I104&gt;=1,"k","")</f>
        <v>k</v>
      </c>
      <c r="C104" s="27"/>
      <c r="D104" s="73"/>
      <c r="E104" s="20" t="str">
        <f aca="false">IF(B102="","",VLOOKUP($A102,データ,2,0))</f>
        <v/>
      </c>
      <c r="F104" s="63" t="str">
        <f aca="false">IF(C102="","",VLOOKUP($A102,データ,2,0))</f>
        <v/>
      </c>
      <c r="G104" s="5" t="s">
        <v>38</v>
      </c>
      <c r="H104" s="5"/>
      <c r="I104" s="46" t="str">
        <f aca="false">SUM(I99:I103)</f>
        <v/>
      </c>
      <c r="J104" s="46" t="str">
        <f aca="false">SUM(J99:J103)</f>
        <v/>
      </c>
      <c r="K104" s="46" t="str">
        <f aca="false">IF(J104&lt;5000,J104,5000)</f>
        <v/>
      </c>
      <c r="L104" s="47" t="n">
        <f aca="false">+J104-K104</f>
        <v>0</v>
      </c>
    </row>
    <row r="105" customFormat="false" ht="13.5" hidden="false" customHeight="true" outlineLevel="0" collapsed="false">
      <c r="A105" s="1" t="str">
        <f aca="false">IF(B105&gt;=1,SMALL(順,B105),"")</f>
        <v/>
      </c>
      <c r="C105" s="77" t="s">
        <v>37</v>
      </c>
      <c r="D105" s="77"/>
      <c r="E105" s="77"/>
      <c r="F105" s="77"/>
      <c r="G105" s="77"/>
      <c r="H105" s="77"/>
      <c r="I105" s="77"/>
      <c r="J105" s="77"/>
      <c r="K105" s="75" t="n">
        <f aca="true">IF(K104&lt;1,"",SUMIF($B$8:INDIRECT("b"&amp;ROW()),"=k",$K$8:$K$707))</f>
        <v>0</v>
      </c>
      <c r="L105" s="76"/>
    </row>
    <row r="106" customFormat="false" ht="13.5" hidden="false" customHeight="true" outlineLevel="0" collapsed="false">
      <c r="A106" s="61" t="str">
        <f aca="false">IF(B106="","",SMALL(順,B106))</f>
        <v/>
      </c>
      <c r="B106" s="1" t="str">
        <f aca="false">IF(B99="","",IF(B99+1&gt;入力用!$W$8,"",B99+1))</f>
        <v/>
      </c>
      <c r="C106" s="23" t="str">
        <f aca="false">B106</f>
        <v/>
      </c>
      <c r="D106" s="62"/>
      <c r="E106" s="20" t="str">
        <f aca="false">IF($B106="","",VLOOKUP($A106,データ,5,0))</f>
        <v/>
      </c>
      <c r="F106" s="63" t="str">
        <f aca="false">IF($B106="","",VLOOKUP($A106,データ,6,0))</f>
        <v/>
      </c>
      <c r="G106" s="64" t="str">
        <f aca="false">IF(A106="","",IF(VLOOKUP(A106,データ,7,0)=0,"",VLOOKUP(VLOOKUP(A106,データ,7,0),品名,2)))</f>
        <v/>
      </c>
      <c r="H106" s="65" t="str">
        <f aca="false">IF(A106="",0,VLOOKUP(A106,データ,8,0))</f>
        <v/>
      </c>
      <c r="I106" s="65" t="str">
        <f aca="false">IF(A106="",0,VLOOKUP(A106,データ,9,0))</f>
        <v/>
      </c>
      <c r="J106" s="65" t="str">
        <f aca="false">H106*I106</f>
        <v/>
      </c>
      <c r="K106" s="48"/>
      <c r="L106" s="66"/>
    </row>
    <row r="107" customFormat="false" ht="13.5" hidden="false" customHeight="true" outlineLevel="0" collapsed="false">
      <c r="B107" s="67"/>
      <c r="C107" s="68"/>
      <c r="D107" s="69"/>
      <c r="E107" s="20" t="str">
        <f aca="false">IF(B105="","",VLOOKUP($A105,データ,2,0))</f>
        <v/>
      </c>
      <c r="F107" s="63" t="n">
        <f aca="false">IF(C105="","",VLOOKUP($A105,データ,2,0))</f>
        <v>1</v>
      </c>
      <c r="G107" s="64" t="str">
        <f aca="false">IF(A106="","",IF(VLOOKUP(A106,データ,10,0)=0,"",VLOOKUP(VLOOKUP(A106,データ,10,0),品名,2)))</f>
        <v/>
      </c>
      <c r="H107" s="70" t="str">
        <f aca="false">IF(A106="",0,VLOOKUP(A106,データ,11,0))</f>
        <v/>
      </c>
      <c r="I107" s="70" t="str">
        <f aca="false">IF(A106="",0,VLOOKUP(A106,データ,12,0))</f>
        <v/>
      </c>
      <c r="J107" s="70" t="str">
        <f aca="false">H107*I107</f>
        <v/>
      </c>
      <c r="K107" s="48"/>
      <c r="L107" s="66"/>
    </row>
    <row r="108" customFormat="false" ht="13.5" hidden="false" customHeight="true" outlineLevel="0" collapsed="false">
      <c r="B108" s="67"/>
      <c r="C108" s="68" t="str">
        <f aca="false">IF($B106="","",VLOOKUP($A106,データ,3,0))</f>
        <v/>
      </c>
      <c r="D108" s="69" t="str">
        <f aca="false">IF($B106="","",VLOOKUP($A106,データ,4,0))</f>
        <v/>
      </c>
      <c r="E108" s="20" t="str">
        <f aca="false">IF(B106="","",VLOOKUP($A106,データ,2,0))</f>
        <v/>
      </c>
      <c r="F108" s="63" t="str">
        <f aca="false">IF(C106="","",VLOOKUP($A106,データ,2,0))</f>
        <v/>
      </c>
      <c r="G108" s="64" t="str">
        <f aca="false">IF(A106="","",IF(VLOOKUP(A106,データ,13,0)=0,"",VLOOKUP(VLOOKUP(A106,データ,13,0),品名,2)))</f>
        <v/>
      </c>
      <c r="H108" s="70" t="str">
        <f aca="false">IF(A106="",0,VLOOKUP(A106,データ,14,0))</f>
        <v/>
      </c>
      <c r="I108" s="70" t="str">
        <f aca="false">IF(A106="",0,VLOOKUP(A106,データ,15,0))</f>
        <v/>
      </c>
      <c r="J108" s="70" t="str">
        <f aca="false">H108*I108</f>
        <v/>
      </c>
      <c r="K108" s="48"/>
      <c r="L108" s="66"/>
    </row>
    <row r="109" customFormat="false" ht="13.5" hidden="false" customHeight="true" outlineLevel="0" collapsed="false">
      <c r="B109" s="67"/>
      <c r="C109" s="68"/>
      <c r="D109" s="69"/>
      <c r="E109" s="20" t="str">
        <f aca="false">IF(B107="","",VLOOKUP($A107,データ,2,0))</f>
        <v/>
      </c>
      <c r="F109" s="63" t="str">
        <f aca="false">IF(C107="","",VLOOKUP($A107,データ,2,0))</f>
        <v/>
      </c>
      <c r="G109" s="64" t="str">
        <f aca="false">IF(A106="","",IF(VLOOKUP(A106,データ,16,0)=0,"",VLOOKUP(VLOOKUP(A106,データ,16,0),品名,2)))</f>
        <v/>
      </c>
      <c r="H109" s="70" t="str">
        <f aca="false">IF(A106="",0,VLOOKUP(A106,データ,17,0))</f>
        <v/>
      </c>
      <c r="I109" s="70" t="str">
        <f aca="false">IF(A106="",0,VLOOKUP(A106,データ,18,0))</f>
        <v/>
      </c>
      <c r="J109" s="70" t="str">
        <f aca="false">H109*I109</f>
        <v/>
      </c>
      <c r="K109" s="48"/>
      <c r="L109" s="66"/>
    </row>
    <row r="110" customFormat="false" ht="13.5" hidden="false" customHeight="true" outlineLevel="0" collapsed="false">
      <c r="B110" s="67"/>
      <c r="C110" s="68"/>
      <c r="D110" s="69"/>
      <c r="E110" s="20" t="str">
        <f aca="false">IF(B108="","",VLOOKUP($A108,データ,2,0))</f>
        <v/>
      </c>
      <c r="F110" s="63" t="str">
        <f aca="false">IF(C108="","",VLOOKUP($A108,データ,2,0))</f>
        <v/>
      </c>
      <c r="G110" s="64" t="str">
        <f aca="false">IF(A106="","",IF(VLOOKUP(A106,データ,19,0)=0,"",VLOOKUP(VLOOKUP(A106,データ,19,0),品名,2)))</f>
        <v/>
      </c>
      <c r="H110" s="71" t="str">
        <f aca="false">IF(A106="",0,VLOOKUP(A106,データ,20,0))</f>
        <v/>
      </c>
      <c r="I110" s="72" t="str">
        <f aca="false">IF(A106="",0,VLOOKUP(A106,データ,21,0))</f>
        <v/>
      </c>
      <c r="J110" s="72" t="str">
        <f aca="false">H110*I110</f>
        <v/>
      </c>
      <c r="K110" s="48"/>
      <c r="L110" s="66"/>
    </row>
    <row r="111" customFormat="false" ht="13.5" hidden="false" customHeight="true" outlineLevel="0" collapsed="false">
      <c r="B111" s="67" t="str">
        <f aca="false">IF(I111&gt;=1,"k","")</f>
        <v>k</v>
      </c>
      <c r="C111" s="27"/>
      <c r="D111" s="73"/>
      <c r="E111" s="20" t="str">
        <f aca="false">IF(B109="","",VLOOKUP($A109,データ,2,0))</f>
        <v/>
      </c>
      <c r="F111" s="63" t="str">
        <f aca="false">IF(C109="","",VLOOKUP($A109,データ,2,0))</f>
        <v/>
      </c>
      <c r="G111" s="5" t="s">
        <v>38</v>
      </c>
      <c r="H111" s="5"/>
      <c r="I111" s="46" t="str">
        <f aca="false">SUM(I106:I110)</f>
        <v/>
      </c>
      <c r="J111" s="46" t="str">
        <f aca="false">SUM(J106:J110)</f>
        <v/>
      </c>
      <c r="K111" s="46" t="str">
        <f aca="false">IF(J111&lt;5000,J111,5000)</f>
        <v/>
      </c>
      <c r="L111" s="47" t="n">
        <f aca="false">+J111-K111</f>
        <v>0</v>
      </c>
    </row>
    <row r="112" customFormat="false" ht="13.5" hidden="false" customHeight="true" outlineLevel="0" collapsed="false">
      <c r="A112" s="1" t="str">
        <f aca="false">IF(B112&gt;=1,SMALL(順,B112),"")</f>
        <v/>
      </c>
      <c r="C112" s="77" t="s">
        <v>37</v>
      </c>
      <c r="D112" s="77"/>
      <c r="E112" s="77"/>
      <c r="F112" s="77"/>
      <c r="G112" s="77"/>
      <c r="H112" s="77"/>
      <c r="I112" s="77"/>
      <c r="J112" s="77"/>
      <c r="K112" s="75" t="n">
        <f aca="true">IF(K111&lt;1,"",SUMIF($B$8:INDIRECT("b"&amp;ROW()),"=k",$K$8:$K$707))</f>
        <v>0</v>
      </c>
      <c r="L112" s="76"/>
    </row>
    <row r="113" customFormat="false" ht="13.5" hidden="false" customHeight="true" outlineLevel="0" collapsed="false">
      <c r="A113" s="61" t="str">
        <f aca="false">IF(B113="","",SMALL(順,B113))</f>
        <v/>
      </c>
      <c r="B113" s="1" t="str">
        <f aca="false">IF(B106="","",IF(B106+1&gt;入力用!$W$8,"",B106+1))</f>
        <v/>
      </c>
      <c r="C113" s="23" t="str">
        <f aca="false">B113</f>
        <v/>
      </c>
      <c r="D113" s="62"/>
      <c r="E113" s="20" t="str">
        <f aca="false">IF($B113="","",VLOOKUP($A113,データ,5,0))</f>
        <v/>
      </c>
      <c r="F113" s="63" t="str">
        <f aca="false">IF($B113="","",VLOOKUP($A113,データ,6,0))</f>
        <v/>
      </c>
      <c r="G113" s="64" t="str">
        <f aca="false">IF(A113="","",IF(VLOOKUP(A113,データ,7,0)=0,"",VLOOKUP(VLOOKUP(A113,データ,7,0),品名,2)))</f>
        <v/>
      </c>
      <c r="H113" s="65" t="str">
        <f aca="false">IF(A113="",0,VLOOKUP(A113,データ,8,0))</f>
        <v/>
      </c>
      <c r="I113" s="65" t="str">
        <f aca="false">IF(A113="",0,VLOOKUP(A113,データ,9,0))</f>
        <v/>
      </c>
      <c r="J113" s="65" t="str">
        <f aca="false">H113*I113</f>
        <v/>
      </c>
      <c r="K113" s="48"/>
      <c r="L113" s="66"/>
    </row>
    <row r="114" customFormat="false" ht="13.5" hidden="false" customHeight="true" outlineLevel="0" collapsed="false">
      <c r="B114" s="67"/>
      <c r="C114" s="68"/>
      <c r="D114" s="69"/>
      <c r="E114" s="20" t="str">
        <f aca="false">IF(B112="","",VLOOKUP($A112,データ,2,0))</f>
        <v/>
      </c>
      <c r="F114" s="63" t="n">
        <f aca="false">IF(C112="","",VLOOKUP($A112,データ,2,0))</f>
        <v>1</v>
      </c>
      <c r="G114" s="64" t="str">
        <f aca="false">IF(A113="","",IF(VLOOKUP(A113,データ,10,0)=0,"",VLOOKUP(VLOOKUP(A113,データ,10,0),品名,2)))</f>
        <v/>
      </c>
      <c r="H114" s="70" t="str">
        <f aca="false">IF(A113="",0,VLOOKUP(A113,データ,11,0))</f>
        <v/>
      </c>
      <c r="I114" s="70" t="str">
        <f aca="false">IF(A113="",0,VLOOKUP(A113,データ,12,0))</f>
        <v/>
      </c>
      <c r="J114" s="70" t="str">
        <f aca="false">H114*I114</f>
        <v/>
      </c>
      <c r="K114" s="48"/>
      <c r="L114" s="66"/>
    </row>
    <row r="115" customFormat="false" ht="13.5" hidden="false" customHeight="true" outlineLevel="0" collapsed="false">
      <c r="B115" s="67"/>
      <c r="C115" s="68" t="str">
        <f aca="false">IF($B113="","",VLOOKUP($A113,データ,3,0))</f>
        <v/>
      </c>
      <c r="D115" s="69" t="str">
        <f aca="false">IF($B113="","",VLOOKUP($A113,データ,4,0))</f>
        <v/>
      </c>
      <c r="E115" s="20" t="str">
        <f aca="false">IF(B113="","",VLOOKUP($A113,データ,2,0))</f>
        <v/>
      </c>
      <c r="F115" s="63" t="str">
        <f aca="false">IF(C113="","",VLOOKUP($A113,データ,2,0))</f>
        <v/>
      </c>
      <c r="G115" s="64" t="str">
        <f aca="false">IF(A113="","",IF(VLOOKUP(A113,データ,13,0)=0,"",VLOOKUP(VLOOKUP(A113,データ,13,0),品名,2)))</f>
        <v/>
      </c>
      <c r="H115" s="70" t="str">
        <f aca="false">IF(A113="",0,VLOOKUP(A113,データ,14,0))</f>
        <v/>
      </c>
      <c r="I115" s="70" t="str">
        <f aca="false">IF(A113="",0,VLOOKUP(A113,データ,15,0))</f>
        <v/>
      </c>
      <c r="J115" s="70" t="str">
        <f aca="false">H115*I115</f>
        <v/>
      </c>
      <c r="K115" s="48"/>
      <c r="L115" s="66"/>
    </row>
    <row r="116" customFormat="false" ht="13.5" hidden="false" customHeight="true" outlineLevel="0" collapsed="false">
      <c r="B116" s="67"/>
      <c r="C116" s="68"/>
      <c r="D116" s="69"/>
      <c r="E116" s="20" t="str">
        <f aca="false">IF(B114="","",VLOOKUP($A114,データ,2,0))</f>
        <v/>
      </c>
      <c r="F116" s="63" t="str">
        <f aca="false">IF(C114="","",VLOOKUP($A114,データ,2,0))</f>
        <v/>
      </c>
      <c r="G116" s="64" t="str">
        <f aca="false">IF(A113="","",IF(VLOOKUP(A113,データ,16,0)=0,"",VLOOKUP(VLOOKUP(A113,データ,16,0),品名,2)))</f>
        <v/>
      </c>
      <c r="H116" s="70" t="str">
        <f aca="false">IF(A113="",0,VLOOKUP(A113,データ,17,0))</f>
        <v/>
      </c>
      <c r="I116" s="70" t="str">
        <f aca="false">IF(A113="",0,VLOOKUP(A113,データ,18,0))</f>
        <v/>
      </c>
      <c r="J116" s="70" t="str">
        <f aca="false">H116*I116</f>
        <v/>
      </c>
      <c r="K116" s="48"/>
      <c r="L116" s="66"/>
    </row>
    <row r="117" customFormat="false" ht="13.5" hidden="false" customHeight="true" outlineLevel="0" collapsed="false">
      <c r="B117" s="67"/>
      <c r="C117" s="68"/>
      <c r="D117" s="69"/>
      <c r="E117" s="20" t="str">
        <f aca="false">IF(B115="","",VLOOKUP($A115,データ,2,0))</f>
        <v/>
      </c>
      <c r="F117" s="63" t="str">
        <f aca="false">IF(C115="","",VLOOKUP($A115,データ,2,0))</f>
        <v/>
      </c>
      <c r="G117" s="64" t="str">
        <f aca="false">IF(A113="","",IF(VLOOKUP(A113,データ,19,0)=0,"",VLOOKUP(VLOOKUP(A113,データ,19,0),品名,2)))</f>
        <v/>
      </c>
      <c r="H117" s="71" t="str">
        <f aca="false">IF(A113="",0,VLOOKUP(A113,データ,20,0))</f>
        <v/>
      </c>
      <c r="I117" s="72" t="str">
        <f aca="false">IF(A113="",0,VLOOKUP(A113,データ,21,0))</f>
        <v/>
      </c>
      <c r="J117" s="72" t="str">
        <f aca="false">H117*I117</f>
        <v/>
      </c>
      <c r="K117" s="48"/>
      <c r="L117" s="66"/>
    </row>
    <row r="118" customFormat="false" ht="13.5" hidden="false" customHeight="true" outlineLevel="0" collapsed="false">
      <c r="B118" s="67" t="str">
        <f aca="false">IF(I118&gt;=1,"k","")</f>
        <v>k</v>
      </c>
      <c r="C118" s="27"/>
      <c r="D118" s="73"/>
      <c r="E118" s="20" t="str">
        <f aca="false">IF(B116="","",VLOOKUP($A116,データ,2,0))</f>
        <v/>
      </c>
      <c r="F118" s="63" t="str">
        <f aca="false">IF(C116="","",VLOOKUP($A116,データ,2,0))</f>
        <v/>
      </c>
      <c r="G118" s="5" t="s">
        <v>38</v>
      </c>
      <c r="H118" s="5"/>
      <c r="I118" s="46" t="str">
        <f aca="false">SUM(I113:I117)</f>
        <v/>
      </c>
      <c r="J118" s="46" t="str">
        <f aca="false">SUM(J113:J117)</f>
        <v/>
      </c>
      <c r="K118" s="46" t="str">
        <f aca="false">IF(J118&lt;5000,J118,5000)</f>
        <v/>
      </c>
      <c r="L118" s="47" t="n">
        <f aca="false">+J118-K118</f>
        <v>0</v>
      </c>
    </row>
    <row r="119" customFormat="false" ht="13.5" hidden="false" customHeight="true" outlineLevel="0" collapsed="false">
      <c r="A119" s="1" t="str">
        <f aca="false">IF(B119&gt;=1,SMALL(順,B119),"")</f>
        <v/>
      </c>
      <c r="C119" s="77" t="s">
        <v>37</v>
      </c>
      <c r="D119" s="77"/>
      <c r="E119" s="77"/>
      <c r="F119" s="77"/>
      <c r="G119" s="77"/>
      <c r="H119" s="77"/>
      <c r="I119" s="77"/>
      <c r="J119" s="77"/>
      <c r="K119" s="75" t="n">
        <f aca="true">IF(K118&lt;1,"",SUMIF($B$8:INDIRECT("b"&amp;ROW()),"=k",$K$8:$K$707))</f>
        <v>0</v>
      </c>
      <c r="L119" s="76"/>
    </row>
    <row r="120" customFormat="false" ht="13.5" hidden="false" customHeight="true" outlineLevel="0" collapsed="false">
      <c r="A120" s="61" t="str">
        <f aca="false">IF(B120="","",SMALL(順,B120))</f>
        <v/>
      </c>
      <c r="B120" s="1" t="str">
        <f aca="false">IF(B113="","",IF(B113+1&gt;入力用!$W$8,"",B113+1))</f>
        <v/>
      </c>
      <c r="C120" s="23" t="str">
        <f aca="false">B120</f>
        <v/>
      </c>
      <c r="D120" s="62"/>
      <c r="E120" s="20" t="str">
        <f aca="false">IF($B120="","",VLOOKUP($A120,データ,5,0))</f>
        <v/>
      </c>
      <c r="F120" s="63" t="str">
        <f aca="false">IF($B120="","",VLOOKUP($A120,データ,6,0))</f>
        <v/>
      </c>
      <c r="G120" s="64" t="str">
        <f aca="false">IF(A120="","",IF(VLOOKUP(A120,データ,7,0)=0,"",VLOOKUP(VLOOKUP(A120,データ,7,0),品名,2)))</f>
        <v/>
      </c>
      <c r="H120" s="65" t="str">
        <f aca="false">IF(A120="",0,VLOOKUP(A120,データ,8,0))</f>
        <v/>
      </c>
      <c r="I120" s="65" t="str">
        <f aca="false">IF(A120="",0,VLOOKUP(A120,データ,9,0))</f>
        <v/>
      </c>
      <c r="J120" s="65" t="str">
        <f aca="false">H120*I120</f>
        <v/>
      </c>
      <c r="K120" s="48"/>
      <c r="L120" s="66"/>
    </row>
    <row r="121" customFormat="false" ht="13.5" hidden="false" customHeight="true" outlineLevel="0" collapsed="false">
      <c r="B121" s="67"/>
      <c r="C121" s="68"/>
      <c r="D121" s="69"/>
      <c r="E121" s="20" t="str">
        <f aca="false">IF(B119="","",VLOOKUP($A119,データ,2,0))</f>
        <v/>
      </c>
      <c r="F121" s="63" t="n">
        <f aca="false">IF(C119="","",VLOOKUP($A119,データ,2,0))</f>
        <v>1</v>
      </c>
      <c r="G121" s="64" t="str">
        <f aca="false">IF(A120="","",IF(VLOOKUP(A120,データ,10,0)=0,"",VLOOKUP(VLOOKUP(A120,データ,10,0),品名,2)))</f>
        <v/>
      </c>
      <c r="H121" s="70" t="str">
        <f aca="false">IF(A120="",0,VLOOKUP(A120,データ,11,0))</f>
        <v/>
      </c>
      <c r="I121" s="70" t="str">
        <f aca="false">IF(A120="",0,VLOOKUP(A120,データ,12,0))</f>
        <v/>
      </c>
      <c r="J121" s="70" t="str">
        <f aca="false">H121*I121</f>
        <v/>
      </c>
      <c r="K121" s="48"/>
      <c r="L121" s="66"/>
    </row>
    <row r="122" customFormat="false" ht="13.5" hidden="false" customHeight="true" outlineLevel="0" collapsed="false">
      <c r="B122" s="67"/>
      <c r="C122" s="68" t="str">
        <f aca="false">IF($B120="","",VLOOKUP($A120,データ,3,0))</f>
        <v/>
      </c>
      <c r="D122" s="69" t="str">
        <f aca="false">IF($B120="","",VLOOKUP($A120,データ,4,0))</f>
        <v/>
      </c>
      <c r="E122" s="20" t="str">
        <f aca="false">IF(B120="","",VLOOKUP($A120,データ,2,0))</f>
        <v/>
      </c>
      <c r="F122" s="63" t="str">
        <f aca="false">IF(C120="","",VLOOKUP($A120,データ,2,0))</f>
        <v/>
      </c>
      <c r="G122" s="64" t="str">
        <f aca="false">IF(A120="","",IF(VLOOKUP(A120,データ,13,0)=0,"",VLOOKUP(VLOOKUP(A120,データ,13,0),品名,2)))</f>
        <v/>
      </c>
      <c r="H122" s="70" t="str">
        <f aca="false">IF(A120="",0,VLOOKUP(A120,データ,14,0))</f>
        <v/>
      </c>
      <c r="I122" s="70" t="str">
        <f aca="false">IF(A120="",0,VLOOKUP(A120,データ,15,0))</f>
        <v/>
      </c>
      <c r="J122" s="70" t="str">
        <f aca="false">H122*I122</f>
        <v/>
      </c>
      <c r="K122" s="48"/>
      <c r="L122" s="66"/>
    </row>
    <row r="123" customFormat="false" ht="13.5" hidden="false" customHeight="true" outlineLevel="0" collapsed="false">
      <c r="B123" s="67"/>
      <c r="C123" s="68"/>
      <c r="D123" s="69"/>
      <c r="E123" s="20" t="str">
        <f aca="false">IF(B121="","",VLOOKUP($A121,データ,2,0))</f>
        <v/>
      </c>
      <c r="F123" s="63" t="str">
        <f aca="false">IF(C121="","",VLOOKUP($A121,データ,2,0))</f>
        <v/>
      </c>
      <c r="G123" s="64" t="str">
        <f aca="false">IF(A120="","",IF(VLOOKUP(A120,データ,16,0)=0,"",VLOOKUP(VLOOKUP(A120,データ,16,0),品名,2)))</f>
        <v/>
      </c>
      <c r="H123" s="70" t="str">
        <f aca="false">IF(A120="",0,VLOOKUP(A120,データ,17,0))</f>
        <v/>
      </c>
      <c r="I123" s="70" t="str">
        <f aca="false">IF(A120="",0,VLOOKUP(A120,データ,18,0))</f>
        <v/>
      </c>
      <c r="J123" s="70" t="str">
        <f aca="false">H123*I123</f>
        <v/>
      </c>
      <c r="K123" s="48"/>
      <c r="L123" s="66"/>
    </row>
    <row r="124" customFormat="false" ht="13.5" hidden="false" customHeight="true" outlineLevel="0" collapsed="false">
      <c r="B124" s="67"/>
      <c r="C124" s="68"/>
      <c r="D124" s="69"/>
      <c r="E124" s="20" t="str">
        <f aca="false">IF(B122="","",VLOOKUP($A122,データ,2,0))</f>
        <v/>
      </c>
      <c r="F124" s="63" t="str">
        <f aca="false">IF(C122="","",VLOOKUP($A122,データ,2,0))</f>
        <v/>
      </c>
      <c r="G124" s="64" t="str">
        <f aca="false">IF(A120="","",IF(VLOOKUP(A120,データ,19,0)=0,"",VLOOKUP(VLOOKUP(A120,データ,19,0),品名,2)))</f>
        <v/>
      </c>
      <c r="H124" s="71" t="str">
        <f aca="false">IF(A120="",0,VLOOKUP(A120,データ,20,0))</f>
        <v/>
      </c>
      <c r="I124" s="72" t="str">
        <f aca="false">IF(A120="",0,VLOOKUP(A120,データ,21,0))</f>
        <v/>
      </c>
      <c r="J124" s="72" t="str">
        <f aca="false">H124*I124</f>
        <v/>
      </c>
      <c r="K124" s="48"/>
      <c r="L124" s="66"/>
    </row>
    <row r="125" customFormat="false" ht="13.5" hidden="false" customHeight="true" outlineLevel="0" collapsed="false">
      <c r="B125" s="67" t="str">
        <f aca="false">IF(I125&gt;=1,"k","")</f>
        <v>k</v>
      </c>
      <c r="C125" s="27"/>
      <c r="D125" s="73"/>
      <c r="E125" s="20" t="str">
        <f aca="false">IF(B123="","",VLOOKUP($A123,データ,2,0))</f>
        <v/>
      </c>
      <c r="F125" s="63" t="str">
        <f aca="false">IF(C123="","",VLOOKUP($A123,データ,2,0))</f>
        <v/>
      </c>
      <c r="G125" s="5" t="s">
        <v>38</v>
      </c>
      <c r="H125" s="5"/>
      <c r="I125" s="46" t="str">
        <f aca="false">SUM(I120:I124)</f>
        <v/>
      </c>
      <c r="J125" s="46" t="str">
        <f aca="false">SUM(J120:J124)</f>
        <v/>
      </c>
      <c r="K125" s="46" t="str">
        <f aca="false">IF(J125&lt;5000,J125,5000)</f>
        <v/>
      </c>
      <c r="L125" s="47" t="n">
        <f aca="false">+J125-K125</f>
        <v>0</v>
      </c>
    </row>
    <row r="126" customFormat="false" ht="13.5" hidden="false" customHeight="true" outlineLevel="0" collapsed="false">
      <c r="A126" s="1" t="str">
        <f aca="false">IF(B126&gt;=1,SMALL(順,B126),"")</f>
        <v/>
      </c>
      <c r="C126" s="77" t="s">
        <v>37</v>
      </c>
      <c r="D126" s="77"/>
      <c r="E126" s="77"/>
      <c r="F126" s="77"/>
      <c r="G126" s="77"/>
      <c r="H126" s="77"/>
      <c r="I126" s="77"/>
      <c r="J126" s="77"/>
      <c r="K126" s="75" t="n">
        <f aca="true">IF(K125&lt;1,"",SUMIF($B$8:INDIRECT("b"&amp;ROW()),"=k",$K$8:$K$707))</f>
        <v>0</v>
      </c>
      <c r="L126" s="76"/>
    </row>
    <row r="127" customFormat="false" ht="13.5" hidden="false" customHeight="true" outlineLevel="0" collapsed="false">
      <c r="A127" s="61" t="str">
        <f aca="false">IF(B127="","",SMALL(順,B127))</f>
        <v/>
      </c>
      <c r="B127" s="1" t="str">
        <f aca="false">IF(B120="","",IF(B120+1&gt;入力用!$W$8,"",B120+1))</f>
        <v/>
      </c>
      <c r="C127" s="23" t="str">
        <f aca="false">B127</f>
        <v/>
      </c>
      <c r="D127" s="62"/>
      <c r="E127" s="20" t="str">
        <f aca="false">IF($B127="","",VLOOKUP($A127,データ,5,0))</f>
        <v/>
      </c>
      <c r="F127" s="63" t="str">
        <f aca="false">IF($B127="","",VLOOKUP($A127,データ,6,0))</f>
        <v/>
      </c>
      <c r="G127" s="64" t="str">
        <f aca="false">IF(A127="","",IF(VLOOKUP(A127,データ,7,0)=0,"",VLOOKUP(VLOOKUP(A127,データ,7,0),品名,2)))</f>
        <v/>
      </c>
      <c r="H127" s="65" t="str">
        <f aca="false">IF(A127="",0,VLOOKUP(A127,データ,8,0))</f>
        <v/>
      </c>
      <c r="I127" s="65" t="str">
        <f aca="false">IF(A127="",0,VLOOKUP(A127,データ,9,0))</f>
        <v/>
      </c>
      <c r="J127" s="65" t="str">
        <f aca="false">H127*I127</f>
        <v/>
      </c>
      <c r="K127" s="48"/>
      <c r="L127" s="66"/>
    </row>
    <row r="128" customFormat="false" ht="13.5" hidden="false" customHeight="true" outlineLevel="0" collapsed="false">
      <c r="B128" s="67"/>
      <c r="C128" s="68"/>
      <c r="D128" s="69"/>
      <c r="E128" s="20" t="str">
        <f aca="false">IF(B126="","",VLOOKUP($A126,データ,2,0))</f>
        <v/>
      </c>
      <c r="F128" s="63" t="n">
        <f aca="false">IF(C126="","",VLOOKUP($A126,データ,2,0))</f>
        <v>1</v>
      </c>
      <c r="G128" s="64" t="str">
        <f aca="false">IF(A127="","",IF(VLOOKUP(A127,データ,10,0)=0,"",VLOOKUP(VLOOKUP(A127,データ,10,0),品名,2)))</f>
        <v/>
      </c>
      <c r="H128" s="70" t="str">
        <f aca="false">IF(A127="",0,VLOOKUP(A127,データ,11,0))</f>
        <v/>
      </c>
      <c r="I128" s="70" t="str">
        <f aca="false">IF(A127="",0,VLOOKUP(A127,データ,12,0))</f>
        <v/>
      </c>
      <c r="J128" s="70" t="str">
        <f aca="false">H128*I128</f>
        <v/>
      </c>
      <c r="K128" s="48"/>
      <c r="L128" s="66"/>
    </row>
    <row r="129" customFormat="false" ht="13.5" hidden="false" customHeight="true" outlineLevel="0" collapsed="false">
      <c r="B129" s="67"/>
      <c r="C129" s="68" t="str">
        <f aca="false">IF($B127="","",VLOOKUP($A127,データ,3,0))</f>
        <v/>
      </c>
      <c r="D129" s="69" t="str">
        <f aca="false">IF($B127="","",VLOOKUP($A127,データ,4,0))</f>
        <v/>
      </c>
      <c r="E129" s="20" t="str">
        <f aca="false">IF(B127="","",VLOOKUP($A127,データ,2,0))</f>
        <v/>
      </c>
      <c r="F129" s="63" t="str">
        <f aca="false">IF(C127="","",VLOOKUP($A127,データ,2,0))</f>
        <v/>
      </c>
      <c r="G129" s="64" t="str">
        <f aca="false">IF(A127="","",IF(VLOOKUP(A127,データ,13,0)=0,"",VLOOKUP(VLOOKUP(A127,データ,13,0),品名,2)))</f>
        <v/>
      </c>
      <c r="H129" s="70" t="str">
        <f aca="false">IF(A127="",0,VLOOKUP(A127,データ,14,0))</f>
        <v/>
      </c>
      <c r="I129" s="70" t="str">
        <f aca="false">IF(A127="",0,VLOOKUP(A127,データ,15,0))</f>
        <v/>
      </c>
      <c r="J129" s="70" t="str">
        <f aca="false">H129*I129</f>
        <v/>
      </c>
      <c r="K129" s="48"/>
      <c r="L129" s="66"/>
    </row>
    <row r="130" customFormat="false" ht="13.5" hidden="false" customHeight="true" outlineLevel="0" collapsed="false">
      <c r="B130" s="67"/>
      <c r="C130" s="68"/>
      <c r="D130" s="69"/>
      <c r="E130" s="20" t="str">
        <f aca="false">IF(B128="","",VLOOKUP($A128,データ,2,0))</f>
        <v/>
      </c>
      <c r="F130" s="63" t="str">
        <f aca="false">IF(C128="","",VLOOKUP($A128,データ,2,0))</f>
        <v/>
      </c>
      <c r="G130" s="64" t="str">
        <f aca="false">IF(A127="","",IF(VLOOKUP(A127,データ,16,0)=0,"",VLOOKUP(VLOOKUP(A127,データ,16,0),品名,2)))</f>
        <v/>
      </c>
      <c r="H130" s="70" t="str">
        <f aca="false">IF(A127="",0,VLOOKUP(A127,データ,17,0))</f>
        <v/>
      </c>
      <c r="I130" s="70" t="str">
        <f aca="false">IF(A127="",0,VLOOKUP(A127,データ,18,0))</f>
        <v/>
      </c>
      <c r="J130" s="70" t="str">
        <f aca="false">H130*I130</f>
        <v/>
      </c>
      <c r="K130" s="48"/>
      <c r="L130" s="66"/>
    </row>
    <row r="131" customFormat="false" ht="13.5" hidden="false" customHeight="true" outlineLevel="0" collapsed="false">
      <c r="B131" s="67"/>
      <c r="C131" s="68"/>
      <c r="D131" s="69"/>
      <c r="E131" s="20" t="str">
        <f aca="false">IF(B129="","",VLOOKUP($A129,データ,2,0))</f>
        <v/>
      </c>
      <c r="F131" s="63" t="str">
        <f aca="false">IF(C129="","",VLOOKUP($A129,データ,2,0))</f>
        <v/>
      </c>
      <c r="G131" s="64" t="str">
        <f aca="false">IF(A127="","",IF(VLOOKUP(A127,データ,19,0)=0,"",VLOOKUP(VLOOKUP(A127,データ,19,0),品名,2)))</f>
        <v/>
      </c>
      <c r="H131" s="71" t="str">
        <f aca="false">IF(A127="",0,VLOOKUP(A127,データ,20,0))</f>
        <v/>
      </c>
      <c r="I131" s="72" t="str">
        <f aca="false">IF(A127="",0,VLOOKUP(A127,データ,21,0))</f>
        <v/>
      </c>
      <c r="J131" s="72" t="str">
        <f aca="false">H131*I131</f>
        <v/>
      </c>
      <c r="K131" s="48"/>
      <c r="L131" s="66"/>
    </row>
    <row r="132" customFormat="false" ht="13.5" hidden="false" customHeight="true" outlineLevel="0" collapsed="false">
      <c r="B132" s="67" t="str">
        <f aca="false">IF(I132&gt;=1,"k","")</f>
        <v>k</v>
      </c>
      <c r="C132" s="27"/>
      <c r="D132" s="73"/>
      <c r="E132" s="20" t="str">
        <f aca="false">IF(B130="","",VLOOKUP($A130,データ,2,0))</f>
        <v/>
      </c>
      <c r="F132" s="63" t="str">
        <f aca="false">IF(C130="","",VLOOKUP($A130,データ,2,0))</f>
        <v/>
      </c>
      <c r="G132" s="5" t="s">
        <v>38</v>
      </c>
      <c r="H132" s="5"/>
      <c r="I132" s="46" t="str">
        <f aca="false">SUM(I127:I131)</f>
        <v/>
      </c>
      <c r="J132" s="46" t="str">
        <f aca="false">SUM(J127:J131)</f>
        <v/>
      </c>
      <c r="K132" s="46" t="str">
        <f aca="false">IF(J132&lt;5000,J132,5000)</f>
        <v/>
      </c>
      <c r="L132" s="47" t="n">
        <f aca="false">+J132-K132</f>
        <v>0</v>
      </c>
    </row>
    <row r="133" customFormat="false" ht="13.5" hidden="false" customHeight="true" outlineLevel="0" collapsed="false">
      <c r="A133" s="1" t="str">
        <f aca="false">IF(B133&gt;=1,SMALL(順,B133),"")</f>
        <v/>
      </c>
      <c r="C133" s="77" t="s">
        <v>37</v>
      </c>
      <c r="D133" s="77"/>
      <c r="E133" s="77"/>
      <c r="F133" s="77"/>
      <c r="G133" s="77"/>
      <c r="H133" s="77"/>
      <c r="I133" s="77"/>
      <c r="J133" s="77"/>
      <c r="K133" s="75" t="n">
        <f aca="true">IF(K132&lt;1,"",SUMIF($B$8:INDIRECT("b"&amp;ROW()),"=k",$K$8:$K$707))</f>
        <v>0</v>
      </c>
      <c r="L133" s="76"/>
    </row>
    <row r="134" customFormat="false" ht="13.5" hidden="false" customHeight="true" outlineLevel="0" collapsed="false">
      <c r="A134" s="61" t="str">
        <f aca="false">IF(B134="","",SMALL(順,B134))</f>
        <v/>
      </c>
      <c r="B134" s="1" t="str">
        <f aca="false">IF(B127="","",IF(B127+1&gt;入力用!$W$8,"",B127+1))</f>
        <v/>
      </c>
      <c r="C134" s="23" t="str">
        <f aca="false">B134</f>
        <v/>
      </c>
      <c r="D134" s="62"/>
      <c r="E134" s="20" t="str">
        <f aca="false">IF($B134="","",VLOOKUP($A134,データ,5,0))</f>
        <v/>
      </c>
      <c r="F134" s="63" t="str">
        <f aca="false">IF($B134="","",VLOOKUP($A134,データ,6,0))</f>
        <v/>
      </c>
      <c r="G134" s="64" t="str">
        <f aca="false">IF(A134="","",IF(VLOOKUP(A134,データ,7,0)=0,"",VLOOKUP(VLOOKUP(A134,データ,7,0),品名,2)))</f>
        <v/>
      </c>
      <c r="H134" s="65" t="str">
        <f aca="false">IF(A134="",0,VLOOKUP(A134,データ,8,0))</f>
        <v/>
      </c>
      <c r="I134" s="65" t="str">
        <f aca="false">IF(A134="",0,VLOOKUP(A134,データ,9,0))</f>
        <v/>
      </c>
      <c r="J134" s="65" t="str">
        <f aca="false">H134*I134</f>
        <v/>
      </c>
      <c r="K134" s="48"/>
      <c r="L134" s="66"/>
    </row>
    <row r="135" customFormat="false" ht="13.5" hidden="false" customHeight="true" outlineLevel="0" collapsed="false">
      <c r="B135" s="67"/>
      <c r="C135" s="68"/>
      <c r="D135" s="69"/>
      <c r="E135" s="20" t="str">
        <f aca="false">IF(B133="","",VLOOKUP($A133,データ,2,0))</f>
        <v/>
      </c>
      <c r="F135" s="63" t="n">
        <f aca="false">IF(C133="","",VLOOKUP($A133,データ,2,0))</f>
        <v>1</v>
      </c>
      <c r="G135" s="64" t="str">
        <f aca="false">IF(A134="","",IF(VLOOKUP(A134,データ,10,0)=0,"",VLOOKUP(VLOOKUP(A134,データ,10,0),品名,2)))</f>
        <v/>
      </c>
      <c r="H135" s="70" t="str">
        <f aca="false">IF(A134="",0,VLOOKUP(A134,データ,11,0))</f>
        <v/>
      </c>
      <c r="I135" s="70" t="str">
        <f aca="false">IF(A134="",0,VLOOKUP(A134,データ,12,0))</f>
        <v/>
      </c>
      <c r="J135" s="70" t="str">
        <f aca="false">H135*I135</f>
        <v/>
      </c>
      <c r="K135" s="48"/>
      <c r="L135" s="66"/>
    </row>
    <row r="136" customFormat="false" ht="13.5" hidden="false" customHeight="true" outlineLevel="0" collapsed="false">
      <c r="B136" s="67"/>
      <c r="C136" s="68" t="str">
        <f aca="false">IF($B134="","",VLOOKUP($A134,データ,3,0))</f>
        <v/>
      </c>
      <c r="D136" s="69" t="str">
        <f aca="false">IF($B134="","",VLOOKUP($A134,データ,4,0))</f>
        <v/>
      </c>
      <c r="E136" s="20" t="str">
        <f aca="false">IF(B134="","",VLOOKUP($A134,データ,2,0))</f>
        <v/>
      </c>
      <c r="F136" s="63" t="str">
        <f aca="false">IF(C134="","",VLOOKUP($A134,データ,2,0))</f>
        <v/>
      </c>
      <c r="G136" s="64" t="str">
        <f aca="false">IF(A134="","",IF(VLOOKUP(A134,データ,13,0)=0,"",VLOOKUP(VLOOKUP(A134,データ,13,0),品名,2)))</f>
        <v/>
      </c>
      <c r="H136" s="70" t="str">
        <f aca="false">IF(A134="",0,VLOOKUP(A134,データ,14,0))</f>
        <v/>
      </c>
      <c r="I136" s="70" t="str">
        <f aca="false">IF(A134="",0,VLOOKUP(A134,データ,15,0))</f>
        <v/>
      </c>
      <c r="J136" s="70" t="str">
        <f aca="false">H136*I136</f>
        <v/>
      </c>
      <c r="K136" s="48"/>
      <c r="L136" s="66"/>
    </row>
    <row r="137" customFormat="false" ht="13.5" hidden="false" customHeight="true" outlineLevel="0" collapsed="false">
      <c r="B137" s="67"/>
      <c r="C137" s="68"/>
      <c r="D137" s="69"/>
      <c r="E137" s="20" t="str">
        <f aca="false">IF(B135="","",VLOOKUP($A135,データ,2,0))</f>
        <v/>
      </c>
      <c r="F137" s="63" t="str">
        <f aca="false">IF(C135="","",VLOOKUP($A135,データ,2,0))</f>
        <v/>
      </c>
      <c r="G137" s="64" t="str">
        <f aca="false">IF(A134="","",IF(VLOOKUP(A134,データ,16,0)=0,"",VLOOKUP(VLOOKUP(A134,データ,16,0),品名,2)))</f>
        <v/>
      </c>
      <c r="H137" s="70" t="str">
        <f aca="false">IF(A134="",0,VLOOKUP(A134,データ,17,0))</f>
        <v/>
      </c>
      <c r="I137" s="70" t="str">
        <f aca="false">IF(A134="",0,VLOOKUP(A134,データ,18,0))</f>
        <v/>
      </c>
      <c r="J137" s="70" t="str">
        <f aca="false">H137*I137</f>
        <v/>
      </c>
      <c r="K137" s="48"/>
      <c r="L137" s="66"/>
    </row>
    <row r="138" customFormat="false" ht="13.5" hidden="false" customHeight="true" outlineLevel="0" collapsed="false">
      <c r="B138" s="67"/>
      <c r="C138" s="68"/>
      <c r="D138" s="69"/>
      <c r="E138" s="20" t="str">
        <f aca="false">IF(B136="","",VLOOKUP($A136,データ,2,0))</f>
        <v/>
      </c>
      <c r="F138" s="63" t="str">
        <f aca="false">IF(C136="","",VLOOKUP($A136,データ,2,0))</f>
        <v/>
      </c>
      <c r="G138" s="64" t="str">
        <f aca="false">IF(A134="","",IF(VLOOKUP(A134,データ,19,0)=0,"",VLOOKUP(VLOOKUP(A134,データ,19,0),品名,2)))</f>
        <v/>
      </c>
      <c r="H138" s="71" t="str">
        <f aca="false">IF(A134="",0,VLOOKUP(A134,データ,20,0))</f>
        <v/>
      </c>
      <c r="I138" s="72" t="str">
        <f aca="false">IF(A134="",0,VLOOKUP(A134,データ,21,0))</f>
        <v/>
      </c>
      <c r="J138" s="72" t="str">
        <f aca="false">H138*I138</f>
        <v/>
      </c>
      <c r="K138" s="48"/>
      <c r="L138" s="66"/>
    </row>
    <row r="139" customFormat="false" ht="13.5" hidden="false" customHeight="true" outlineLevel="0" collapsed="false">
      <c r="B139" s="67" t="str">
        <f aca="false">IF(I139&gt;=1,"k","")</f>
        <v>k</v>
      </c>
      <c r="C139" s="27"/>
      <c r="D139" s="73"/>
      <c r="E139" s="20" t="str">
        <f aca="false">IF(B137="","",VLOOKUP($A137,データ,2,0))</f>
        <v/>
      </c>
      <c r="F139" s="63" t="str">
        <f aca="false">IF(C137="","",VLOOKUP($A137,データ,2,0))</f>
        <v/>
      </c>
      <c r="G139" s="5" t="s">
        <v>38</v>
      </c>
      <c r="H139" s="5"/>
      <c r="I139" s="46" t="str">
        <f aca="false">SUM(I134:I138)</f>
        <v/>
      </c>
      <c r="J139" s="46" t="str">
        <f aca="false">SUM(J134:J138)</f>
        <v/>
      </c>
      <c r="K139" s="46" t="str">
        <f aca="false">IF(J139&lt;5000,J139,5000)</f>
        <v/>
      </c>
      <c r="L139" s="47" t="n">
        <f aca="false">+J139-K139</f>
        <v>0</v>
      </c>
    </row>
    <row r="140" customFormat="false" ht="13.5" hidden="false" customHeight="true" outlineLevel="0" collapsed="false">
      <c r="A140" s="1" t="str">
        <f aca="false">IF(B140&gt;=1,SMALL(順,B140),"")</f>
        <v/>
      </c>
      <c r="C140" s="77" t="s">
        <v>37</v>
      </c>
      <c r="D140" s="77"/>
      <c r="E140" s="77"/>
      <c r="F140" s="77"/>
      <c r="G140" s="77"/>
      <c r="H140" s="77"/>
      <c r="I140" s="77"/>
      <c r="J140" s="77"/>
      <c r="K140" s="75" t="n">
        <f aca="true">IF(K139&lt;1,"",SUMIF($B$8:INDIRECT("b"&amp;ROW()),"=k",$K$8:$K$707))</f>
        <v>0</v>
      </c>
      <c r="L140" s="76"/>
    </row>
    <row r="141" customFormat="false" ht="13.5" hidden="false" customHeight="true" outlineLevel="0" collapsed="false">
      <c r="A141" s="61" t="str">
        <f aca="false">IF(B141="","",SMALL(順,B141))</f>
        <v/>
      </c>
      <c r="B141" s="1" t="str">
        <f aca="false">IF(B134="","",IF(B134+1&gt;入力用!$W$8,"",B134+1))</f>
        <v/>
      </c>
      <c r="C141" s="23" t="str">
        <f aca="false">B141</f>
        <v/>
      </c>
      <c r="D141" s="62"/>
      <c r="E141" s="20" t="str">
        <f aca="false">IF($B141="","",VLOOKUP($A141,データ,5,0))</f>
        <v/>
      </c>
      <c r="F141" s="63" t="str">
        <f aca="false">IF($B141="","",VLOOKUP($A141,データ,6,0))</f>
        <v/>
      </c>
      <c r="G141" s="64" t="str">
        <f aca="false">IF(A141="","",IF(VLOOKUP(A141,データ,7,0)=0,"",VLOOKUP(VLOOKUP(A141,データ,7,0),品名,2)))</f>
        <v/>
      </c>
      <c r="H141" s="65" t="str">
        <f aca="false">IF(A141="",0,VLOOKUP(A141,データ,8,0))</f>
        <v/>
      </c>
      <c r="I141" s="65" t="str">
        <f aca="false">IF(A141="",0,VLOOKUP(A141,データ,9,0))</f>
        <v/>
      </c>
      <c r="J141" s="65" t="str">
        <f aca="false">H141*I141</f>
        <v/>
      </c>
      <c r="K141" s="48"/>
      <c r="L141" s="66"/>
    </row>
    <row r="142" customFormat="false" ht="13.5" hidden="false" customHeight="true" outlineLevel="0" collapsed="false">
      <c r="B142" s="67"/>
      <c r="C142" s="68"/>
      <c r="D142" s="69"/>
      <c r="E142" s="20" t="str">
        <f aca="false">IF(B140="","",VLOOKUP($A140,データ,2,0))</f>
        <v/>
      </c>
      <c r="F142" s="63" t="n">
        <f aca="false">IF(C140="","",VLOOKUP($A140,データ,2,0))</f>
        <v>1</v>
      </c>
      <c r="G142" s="64" t="str">
        <f aca="false">IF(A141="","",IF(VLOOKUP(A141,データ,10,0)=0,"",VLOOKUP(VLOOKUP(A141,データ,10,0),品名,2)))</f>
        <v/>
      </c>
      <c r="H142" s="70" t="str">
        <f aca="false">IF(A141="",0,VLOOKUP(A141,データ,11,0))</f>
        <v/>
      </c>
      <c r="I142" s="70" t="str">
        <f aca="false">IF(A141="",0,VLOOKUP(A141,データ,12,0))</f>
        <v/>
      </c>
      <c r="J142" s="70" t="str">
        <f aca="false">H142*I142</f>
        <v/>
      </c>
      <c r="K142" s="48"/>
      <c r="L142" s="66"/>
    </row>
    <row r="143" customFormat="false" ht="13.5" hidden="false" customHeight="true" outlineLevel="0" collapsed="false">
      <c r="B143" s="67"/>
      <c r="C143" s="68" t="str">
        <f aca="false">IF($B141="","",VLOOKUP($A141,データ,3,0))</f>
        <v/>
      </c>
      <c r="D143" s="69" t="str">
        <f aca="false">IF($B141="","",VLOOKUP($A141,データ,4,0))</f>
        <v/>
      </c>
      <c r="E143" s="20" t="str">
        <f aca="false">IF(B141="","",VLOOKUP($A141,データ,2,0))</f>
        <v/>
      </c>
      <c r="F143" s="63" t="str">
        <f aca="false">IF(C141="","",VLOOKUP($A141,データ,2,0))</f>
        <v/>
      </c>
      <c r="G143" s="64" t="str">
        <f aca="false">IF(A141="","",IF(VLOOKUP(A141,データ,13,0)=0,"",VLOOKUP(VLOOKUP(A141,データ,13,0),品名,2)))</f>
        <v/>
      </c>
      <c r="H143" s="70" t="str">
        <f aca="false">IF(A141="",0,VLOOKUP(A141,データ,14,0))</f>
        <v/>
      </c>
      <c r="I143" s="70" t="str">
        <f aca="false">IF(A141="",0,VLOOKUP(A141,データ,15,0))</f>
        <v/>
      </c>
      <c r="J143" s="70" t="str">
        <f aca="false">H143*I143</f>
        <v/>
      </c>
      <c r="K143" s="48"/>
      <c r="L143" s="66"/>
    </row>
    <row r="144" customFormat="false" ht="13.5" hidden="false" customHeight="true" outlineLevel="0" collapsed="false">
      <c r="B144" s="67"/>
      <c r="C144" s="68"/>
      <c r="D144" s="69"/>
      <c r="E144" s="20" t="str">
        <f aca="false">IF(B142="","",VLOOKUP($A142,データ,2,0))</f>
        <v/>
      </c>
      <c r="F144" s="63" t="str">
        <f aca="false">IF(C142="","",VLOOKUP($A142,データ,2,0))</f>
        <v/>
      </c>
      <c r="G144" s="64" t="str">
        <f aca="false">IF(A141="","",IF(VLOOKUP(A141,データ,16,0)=0,"",VLOOKUP(VLOOKUP(A141,データ,16,0),品名,2)))</f>
        <v/>
      </c>
      <c r="H144" s="70" t="str">
        <f aca="false">IF(A141="",0,VLOOKUP(A141,データ,17,0))</f>
        <v/>
      </c>
      <c r="I144" s="70" t="str">
        <f aca="false">IF(A141="",0,VLOOKUP(A141,データ,18,0))</f>
        <v/>
      </c>
      <c r="J144" s="70" t="str">
        <f aca="false">H144*I144</f>
        <v/>
      </c>
      <c r="K144" s="48"/>
      <c r="L144" s="66"/>
    </row>
    <row r="145" customFormat="false" ht="13.5" hidden="false" customHeight="true" outlineLevel="0" collapsed="false">
      <c r="B145" s="67"/>
      <c r="C145" s="68"/>
      <c r="D145" s="69"/>
      <c r="E145" s="20" t="str">
        <f aca="false">IF(B143="","",VLOOKUP($A143,データ,2,0))</f>
        <v/>
      </c>
      <c r="F145" s="63" t="str">
        <f aca="false">IF(C143="","",VLOOKUP($A143,データ,2,0))</f>
        <v/>
      </c>
      <c r="G145" s="64" t="str">
        <f aca="false">IF(A141="","",IF(VLOOKUP(A141,データ,19,0)=0,"",VLOOKUP(VLOOKUP(A141,データ,19,0),品名,2)))</f>
        <v/>
      </c>
      <c r="H145" s="71" t="str">
        <f aca="false">IF(A141="",0,VLOOKUP(A141,データ,20,0))</f>
        <v/>
      </c>
      <c r="I145" s="72" t="str">
        <f aca="false">IF(A141="",0,VLOOKUP(A141,データ,21,0))</f>
        <v/>
      </c>
      <c r="J145" s="72" t="str">
        <f aca="false">H145*I145</f>
        <v/>
      </c>
      <c r="K145" s="48"/>
      <c r="L145" s="66"/>
    </row>
    <row r="146" customFormat="false" ht="13.5" hidden="false" customHeight="true" outlineLevel="0" collapsed="false">
      <c r="B146" s="67" t="str">
        <f aca="false">IF(I146&gt;=1,"k","")</f>
        <v>k</v>
      </c>
      <c r="C146" s="27"/>
      <c r="D146" s="73"/>
      <c r="E146" s="20" t="str">
        <f aca="false">IF(B144="","",VLOOKUP($A144,データ,2,0))</f>
        <v/>
      </c>
      <c r="F146" s="63" t="str">
        <f aca="false">IF(C144="","",VLOOKUP($A144,データ,2,0))</f>
        <v/>
      </c>
      <c r="G146" s="5" t="s">
        <v>38</v>
      </c>
      <c r="H146" s="5"/>
      <c r="I146" s="46" t="str">
        <f aca="false">SUM(I141:I145)</f>
        <v/>
      </c>
      <c r="J146" s="46" t="str">
        <f aca="false">SUM(J141:J145)</f>
        <v/>
      </c>
      <c r="K146" s="46" t="str">
        <f aca="false">IF(J146&lt;5000,J146,5000)</f>
        <v/>
      </c>
      <c r="L146" s="47" t="n">
        <f aca="false">+J146-K146</f>
        <v>0</v>
      </c>
    </row>
    <row r="147" customFormat="false" ht="13.5" hidden="false" customHeight="true" outlineLevel="0" collapsed="false">
      <c r="A147" s="1" t="str">
        <f aca="false">IF(B147&gt;=1,SMALL(順,B147),"")</f>
        <v/>
      </c>
      <c r="C147" s="77" t="s">
        <v>37</v>
      </c>
      <c r="D147" s="77"/>
      <c r="E147" s="77"/>
      <c r="F147" s="77"/>
      <c r="G147" s="77"/>
      <c r="H147" s="77"/>
      <c r="I147" s="77"/>
      <c r="J147" s="77"/>
      <c r="K147" s="75" t="n">
        <f aca="true">IF(K146&lt;1,"",SUMIF($B$8:INDIRECT("b"&amp;ROW()),"=k",$K$8:$K$707))</f>
        <v>0</v>
      </c>
      <c r="L147" s="76"/>
    </row>
    <row r="148" customFormat="false" ht="13.5" hidden="false" customHeight="true" outlineLevel="0" collapsed="false">
      <c r="A148" s="61" t="str">
        <f aca="false">IF(B148="","",SMALL(順,B148))</f>
        <v/>
      </c>
      <c r="B148" s="1" t="str">
        <f aca="false">IF(B141="","",IF(B141+1&gt;入力用!$W$8,"",B141+1))</f>
        <v/>
      </c>
      <c r="C148" s="23" t="str">
        <f aca="false">B148</f>
        <v/>
      </c>
      <c r="D148" s="62"/>
      <c r="E148" s="20" t="str">
        <f aca="false">IF($B148="","",VLOOKUP($A148,データ,5,0))</f>
        <v/>
      </c>
      <c r="F148" s="63" t="str">
        <f aca="false">IF($B148="","",VLOOKUP($A148,データ,6,0))</f>
        <v/>
      </c>
      <c r="G148" s="64" t="str">
        <f aca="false">IF(A148="","",IF(VLOOKUP(A148,データ,7,0)=0,"",VLOOKUP(VLOOKUP(A148,データ,7,0),品名,2)))</f>
        <v/>
      </c>
      <c r="H148" s="65" t="str">
        <f aca="false">IF(A148="",0,VLOOKUP(A148,データ,8,0))</f>
        <v/>
      </c>
      <c r="I148" s="65" t="str">
        <f aca="false">IF(A148="",0,VLOOKUP(A148,データ,9,0))</f>
        <v/>
      </c>
      <c r="J148" s="65" t="str">
        <f aca="false">H148*I148</f>
        <v/>
      </c>
      <c r="K148" s="48"/>
      <c r="L148" s="66"/>
    </row>
    <row r="149" customFormat="false" ht="13.5" hidden="false" customHeight="true" outlineLevel="0" collapsed="false">
      <c r="B149" s="67"/>
      <c r="C149" s="68"/>
      <c r="D149" s="69"/>
      <c r="E149" s="20" t="str">
        <f aca="false">IF(B147="","",VLOOKUP($A147,データ,2,0))</f>
        <v/>
      </c>
      <c r="F149" s="63" t="n">
        <f aca="false">IF(C147="","",VLOOKUP($A147,データ,2,0))</f>
        <v>1</v>
      </c>
      <c r="G149" s="64" t="str">
        <f aca="false">IF(A148="","",IF(VLOOKUP(A148,データ,10,0)=0,"",VLOOKUP(VLOOKUP(A148,データ,10,0),品名,2)))</f>
        <v/>
      </c>
      <c r="H149" s="70" t="str">
        <f aca="false">IF(A148="",0,VLOOKUP(A148,データ,11,0))</f>
        <v/>
      </c>
      <c r="I149" s="70" t="str">
        <f aca="false">IF(A148="",0,VLOOKUP(A148,データ,12,0))</f>
        <v/>
      </c>
      <c r="J149" s="70" t="str">
        <f aca="false">H149*I149</f>
        <v/>
      </c>
      <c r="K149" s="48"/>
      <c r="L149" s="66"/>
    </row>
    <row r="150" customFormat="false" ht="13.5" hidden="false" customHeight="true" outlineLevel="0" collapsed="false">
      <c r="B150" s="67"/>
      <c r="C150" s="68" t="str">
        <f aca="false">IF($B148="","",VLOOKUP($A148,データ,3,0))</f>
        <v/>
      </c>
      <c r="D150" s="69" t="str">
        <f aca="false">IF($B148="","",VLOOKUP($A148,データ,4,0))</f>
        <v/>
      </c>
      <c r="E150" s="20" t="str">
        <f aca="false">IF(B148="","",VLOOKUP($A148,データ,2,0))</f>
        <v/>
      </c>
      <c r="F150" s="63" t="str">
        <f aca="false">IF(C148="","",VLOOKUP($A148,データ,2,0))</f>
        <v/>
      </c>
      <c r="G150" s="64" t="str">
        <f aca="false">IF(A148="","",IF(VLOOKUP(A148,データ,13,0)=0,"",VLOOKUP(VLOOKUP(A148,データ,13,0),品名,2)))</f>
        <v/>
      </c>
      <c r="H150" s="70" t="str">
        <f aca="false">IF(A148="",0,VLOOKUP(A148,データ,14,0))</f>
        <v/>
      </c>
      <c r="I150" s="70" t="str">
        <f aca="false">IF(A148="",0,VLOOKUP(A148,データ,15,0))</f>
        <v/>
      </c>
      <c r="J150" s="70" t="str">
        <f aca="false">H150*I150</f>
        <v/>
      </c>
      <c r="K150" s="48"/>
      <c r="L150" s="66"/>
    </row>
    <row r="151" customFormat="false" ht="13.5" hidden="false" customHeight="true" outlineLevel="0" collapsed="false">
      <c r="B151" s="67"/>
      <c r="C151" s="68"/>
      <c r="D151" s="69"/>
      <c r="E151" s="20" t="str">
        <f aca="false">IF(B149="","",VLOOKUP($A149,データ,2,0))</f>
        <v/>
      </c>
      <c r="F151" s="63" t="str">
        <f aca="false">IF(C149="","",VLOOKUP($A149,データ,2,0))</f>
        <v/>
      </c>
      <c r="G151" s="64" t="str">
        <f aca="false">IF(A148="","",IF(VLOOKUP(A148,データ,16,0)=0,"",VLOOKUP(VLOOKUP(A148,データ,16,0),品名,2)))</f>
        <v/>
      </c>
      <c r="H151" s="70" t="str">
        <f aca="false">IF(A148="",0,VLOOKUP(A148,データ,17,0))</f>
        <v/>
      </c>
      <c r="I151" s="70" t="str">
        <f aca="false">IF(A148="",0,VLOOKUP(A148,データ,18,0))</f>
        <v/>
      </c>
      <c r="J151" s="70" t="str">
        <f aca="false">H151*I151</f>
        <v/>
      </c>
      <c r="K151" s="48"/>
      <c r="L151" s="66"/>
    </row>
    <row r="152" customFormat="false" ht="13.5" hidden="false" customHeight="true" outlineLevel="0" collapsed="false">
      <c r="B152" s="67"/>
      <c r="C152" s="68"/>
      <c r="D152" s="69"/>
      <c r="E152" s="20" t="str">
        <f aca="false">IF(B150="","",VLOOKUP($A150,データ,2,0))</f>
        <v/>
      </c>
      <c r="F152" s="63" t="str">
        <f aca="false">IF(C150="","",VLOOKUP($A150,データ,2,0))</f>
        <v/>
      </c>
      <c r="G152" s="64" t="str">
        <f aca="false">IF(A148="","",IF(VLOOKUP(A148,データ,19,0)=0,"",VLOOKUP(VLOOKUP(A148,データ,19,0),品名,2)))</f>
        <v/>
      </c>
      <c r="H152" s="71" t="str">
        <f aca="false">IF(A148="",0,VLOOKUP(A148,データ,20,0))</f>
        <v/>
      </c>
      <c r="I152" s="72" t="str">
        <f aca="false">IF(A148="",0,VLOOKUP(A148,データ,21,0))</f>
        <v/>
      </c>
      <c r="J152" s="72" t="str">
        <f aca="false">H152*I152</f>
        <v/>
      </c>
      <c r="K152" s="48"/>
      <c r="L152" s="66"/>
    </row>
    <row r="153" customFormat="false" ht="13.5" hidden="false" customHeight="true" outlineLevel="0" collapsed="false">
      <c r="B153" s="67" t="str">
        <f aca="false">IF(I153&gt;=1,"k","")</f>
        <v>k</v>
      </c>
      <c r="C153" s="27"/>
      <c r="D153" s="73"/>
      <c r="E153" s="20" t="str">
        <f aca="false">IF(B151="","",VLOOKUP($A151,データ,2,0))</f>
        <v/>
      </c>
      <c r="F153" s="63" t="str">
        <f aca="false">IF(C151="","",VLOOKUP($A151,データ,2,0))</f>
        <v/>
      </c>
      <c r="G153" s="5" t="s">
        <v>38</v>
      </c>
      <c r="H153" s="5"/>
      <c r="I153" s="46" t="str">
        <f aca="false">SUM(I148:I152)</f>
        <v/>
      </c>
      <c r="J153" s="46" t="str">
        <f aca="false">SUM(J148:J152)</f>
        <v/>
      </c>
      <c r="K153" s="46" t="str">
        <f aca="false">IF(J153&lt;5000,J153,5000)</f>
        <v/>
      </c>
      <c r="L153" s="47" t="n">
        <f aca="false">+J153-K153</f>
        <v>0</v>
      </c>
    </row>
    <row r="154" customFormat="false" ht="13.5" hidden="false" customHeight="true" outlineLevel="0" collapsed="false">
      <c r="A154" s="1" t="str">
        <f aca="false">IF(B154&gt;=1,SMALL(順,B154),"")</f>
        <v/>
      </c>
      <c r="C154" s="77" t="s">
        <v>37</v>
      </c>
      <c r="D154" s="77"/>
      <c r="E154" s="77"/>
      <c r="F154" s="77"/>
      <c r="G154" s="77"/>
      <c r="H154" s="77"/>
      <c r="I154" s="77"/>
      <c r="J154" s="77"/>
      <c r="K154" s="75" t="n">
        <f aca="true">IF(K153&lt;1,"",SUMIF($B$8:INDIRECT("b"&amp;ROW()),"=k",$K$8:$K$707))</f>
        <v>0</v>
      </c>
      <c r="L154" s="76"/>
    </row>
    <row r="155" customFormat="false" ht="13.5" hidden="false" customHeight="true" outlineLevel="0" collapsed="false">
      <c r="A155" s="61" t="str">
        <f aca="false">IF(B155="","",SMALL(順,B155))</f>
        <v/>
      </c>
      <c r="B155" s="1" t="str">
        <f aca="false">IF(B148="","",IF(B148+1&gt;入力用!$W$8,"",B148+1))</f>
        <v/>
      </c>
      <c r="C155" s="23" t="str">
        <f aca="false">B155</f>
        <v/>
      </c>
      <c r="D155" s="62"/>
      <c r="E155" s="20" t="str">
        <f aca="false">IF($B155="","",VLOOKUP($A155,データ,5,0))</f>
        <v/>
      </c>
      <c r="F155" s="63" t="str">
        <f aca="false">IF($B155="","",VLOOKUP($A155,データ,6,0))</f>
        <v/>
      </c>
      <c r="G155" s="64" t="str">
        <f aca="false">IF(A155="","",IF(VLOOKUP(A155,データ,7,0)=0,"",VLOOKUP(VLOOKUP(A155,データ,7,0),品名,2)))</f>
        <v/>
      </c>
      <c r="H155" s="65" t="str">
        <f aca="false">IF(A155="",0,VLOOKUP(A155,データ,8,0))</f>
        <v/>
      </c>
      <c r="I155" s="65" t="str">
        <f aca="false">IF(A155="",0,VLOOKUP(A155,データ,9,0))</f>
        <v/>
      </c>
      <c r="J155" s="65" t="str">
        <f aca="false">H155*I155</f>
        <v/>
      </c>
      <c r="K155" s="48"/>
      <c r="L155" s="66"/>
    </row>
    <row r="156" customFormat="false" ht="13.5" hidden="false" customHeight="true" outlineLevel="0" collapsed="false">
      <c r="B156" s="67"/>
      <c r="C156" s="68"/>
      <c r="D156" s="69"/>
      <c r="E156" s="20" t="str">
        <f aca="false">IF(B154="","",VLOOKUP($A154,データ,2,0))</f>
        <v/>
      </c>
      <c r="F156" s="63" t="n">
        <f aca="false">IF(C154="","",VLOOKUP($A154,データ,2,0))</f>
        <v>1</v>
      </c>
      <c r="G156" s="64" t="str">
        <f aca="false">IF(A155="","",IF(VLOOKUP(A155,データ,10,0)=0,"",VLOOKUP(VLOOKUP(A155,データ,10,0),品名,2)))</f>
        <v/>
      </c>
      <c r="H156" s="70" t="str">
        <f aca="false">IF(A155="",0,VLOOKUP(A155,データ,11,0))</f>
        <v/>
      </c>
      <c r="I156" s="70" t="str">
        <f aca="false">IF(A155="",0,VLOOKUP(A155,データ,12,0))</f>
        <v/>
      </c>
      <c r="J156" s="70" t="str">
        <f aca="false">H156*I156</f>
        <v/>
      </c>
      <c r="K156" s="48"/>
      <c r="L156" s="66"/>
    </row>
    <row r="157" customFormat="false" ht="13.5" hidden="false" customHeight="true" outlineLevel="0" collapsed="false">
      <c r="B157" s="67"/>
      <c r="C157" s="68" t="str">
        <f aca="false">IF($B155="","",VLOOKUP($A155,データ,3,0))</f>
        <v/>
      </c>
      <c r="D157" s="69" t="str">
        <f aca="false">IF($B155="","",VLOOKUP($A155,データ,4,0))</f>
        <v/>
      </c>
      <c r="E157" s="20" t="str">
        <f aca="false">IF(B155="","",VLOOKUP($A155,データ,2,0))</f>
        <v/>
      </c>
      <c r="F157" s="63" t="str">
        <f aca="false">IF(C155="","",VLOOKUP($A155,データ,2,0))</f>
        <v/>
      </c>
      <c r="G157" s="64" t="str">
        <f aca="false">IF(A155="","",IF(VLOOKUP(A155,データ,13,0)=0,"",VLOOKUP(VLOOKUP(A155,データ,13,0),品名,2)))</f>
        <v/>
      </c>
      <c r="H157" s="70" t="str">
        <f aca="false">IF(A155="",0,VLOOKUP(A155,データ,14,0))</f>
        <v/>
      </c>
      <c r="I157" s="70" t="str">
        <f aca="false">IF(A155="",0,VLOOKUP(A155,データ,15,0))</f>
        <v/>
      </c>
      <c r="J157" s="70" t="str">
        <f aca="false">H157*I157</f>
        <v/>
      </c>
      <c r="K157" s="48"/>
      <c r="L157" s="66"/>
    </row>
    <row r="158" customFormat="false" ht="13.5" hidden="false" customHeight="true" outlineLevel="0" collapsed="false">
      <c r="B158" s="67"/>
      <c r="C158" s="68"/>
      <c r="D158" s="69"/>
      <c r="E158" s="20" t="str">
        <f aca="false">IF(B156="","",VLOOKUP($A156,データ,2,0))</f>
        <v/>
      </c>
      <c r="F158" s="63" t="str">
        <f aca="false">IF(C156="","",VLOOKUP($A156,データ,2,0))</f>
        <v/>
      </c>
      <c r="G158" s="64" t="str">
        <f aca="false">IF(A155="","",IF(VLOOKUP(A155,データ,16,0)=0,"",VLOOKUP(VLOOKUP(A155,データ,16,0),品名,2)))</f>
        <v/>
      </c>
      <c r="H158" s="70" t="str">
        <f aca="false">IF(A155="",0,VLOOKUP(A155,データ,17,0))</f>
        <v/>
      </c>
      <c r="I158" s="70" t="str">
        <f aca="false">IF(A155="",0,VLOOKUP(A155,データ,18,0))</f>
        <v/>
      </c>
      <c r="J158" s="70" t="str">
        <f aca="false">H158*I158</f>
        <v/>
      </c>
      <c r="K158" s="48"/>
      <c r="L158" s="66"/>
    </row>
    <row r="159" customFormat="false" ht="13.5" hidden="false" customHeight="true" outlineLevel="0" collapsed="false">
      <c r="B159" s="67"/>
      <c r="C159" s="68"/>
      <c r="D159" s="69"/>
      <c r="E159" s="20" t="str">
        <f aca="false">IF(B157="","",VLOOKUP($A157,データ,2,0))</f>
        <v/>
      </c>
      <c r="F159" s="63" t="str">
        <f aca="false">IF(C157="","",VLOOKUP($A157,データ,2,0))</f>
        <v/>
      </c>
      <c r="G159" s="64" t="str">
        <f aca="false">IF(A155="","",IF(VLOOKUP(A155,データ,19,0)=0,"",VLOOKUP(VLOOKUP(A155,データ,19,0),品名,2)))</f>
        <v/>
      </c>
      <c r="H159" s="71" t="str">
        <f aca="false">IF(A155="",0,VLOOKUP(A155,データ,20,0))</f>
        <v/>
      </c>
      <c r="I159" s="72" t="str">
        <f aca="false">IF(A155="",0,VLOOKUP(A155,データ,21,0))</f>
        <v/>
      </c>
      <c r="J159" s="72" t="str">
        <f aca="false">H159*I159</f>
        <v/>
      </c>
      <c r="K159" s="48"/>
      <c r="L159" s="66"/>
    </row>
    <row r="160" customFormat="false" ht="13.5" hidden="false" customHeight="true" outlineLevel="0" collapsed="false">
      <c r="B160" s="67" t="str">
        <f aca="false">IF(I160&gt;=1,"k","")</f>
        <v>k</v>
      </c>
      <c r="C160" s="27"/>
      <c r="D160" s="73"/>
      <c r="E160" s="20" t="str">
        <f aca="false">IF(B158="","",VLOOKUP($A158,データ,2,0))</f>
        <v/>
      </c>
      <c r="F160" s="63" t="str">
        <f aca="false">IF(C158="","",VLOOKUP($A158,データ,2,0))</f>
        <v/>
      </c>
      <c r="G160" s="5" t="s">
        <v>38</v>
      </c>
      <c r="H160" s="5"/>
      <c r="I160" s="46" t="str">
        <f aca="false">SUM(I155:I159)</f>
        <v/>
      </c>
      <c r="J160" s="46" t="str">
        <f aca="false">SUM(J155:J159)</f>
        <v/>
      </c>
      <c r="K160" s="46" t="str">
        <f aca="false">IF(J160&lt;5000,J160,5000)</f>
        <v/>
      </c>
      <c r="L160" s="47" t="n">
        <f aca="false">+J160-K160</f>
        <v>0</v>
      </c>
    </row>
    <row r="161" customFormat="false" ht="13.5" hidden="false" customHeight="true" outlineLevel="0" collapsed="false">
      <c r="A161" s="1" t="str">
        <f aca="false">IF(B161&gt;=1,SMALL(順,B161),"")</f>
        <v/>
      </c>
      <c r="C161" s="77" t="s">
        <v>37</v>
      </c>
      <c r="D161" s="77"/>
      <c r="E161" s="77"/>
      <c r="F161" s="77"/>
      <c r="G161" s="77"/>
      <c r="H161" s="77"/>
      <c r="I161" s="77"/>
      <c r="J161" s="77"/>
      <c r="K161" s="75" t="n">
        <f aca="true">IF(K160&lt;1,"",SUMIF($B$8:INDIRECT("b"&amp;ROW()),"=k",$K$8:$K$707))</f>
        <v>0</v>
      </c>
      <c r="L161" s="76"/>
    </row>
    <row r="162" customFormat="false" ht="13.5" hidden="false" customHeight="true" outlineLevel="0" collapsed="false">
      <c r="A162" s="61" t="str">
        <f aca="false">IF(B162="","",SMALL(順,B162))</f>
        <v/>
      </c>
      <c r="B162" s="1" t="str">
        <f aca="false">IF(B155="","",IF(B155+1&gt;入力用!$W$8,"",B155+1))</f>
        <v/>
      </c>
      <c r="C162" s="23" t="str">
        <f aca="false">B162</f>
        <v/>
      </c>
      <c r="D162" s="62"/>
      <c r="E162" s="20" t="str">
        <f aca="false">IF($B162="","",VLOOKUP($A162,データ,5,0))</f>
        <v/>
      </c>
      <c r="F162" s="63" t="str">
        <f aca="false">IF($B162="","",VLOOKUP($A162,データ,6,0))</f>
        <v/>
      </c>
      <c r="G162" s="64" t="str">
        <f aca="false">IF(A162="","",IF(VLOOKUP(A162,データ,7,0)=0,"",VLOOKUP(VLOOKUP(A162,データ,7,0),品名,2)))</f>
        <v/>
      </c>
      <c r="H162" s="65" t="str">
        <f aca="false">IF(A162="",0,VLOOKUP(A162,データ,8,0))</f>
        <v/>
      </c>
      <c r="I162" s="65" t="str">
        <f aca="false">IF(A162="",0,VLOOKUP(A162,データ,9,0))</f>
        <v/>
      </c>
      <c r="J162" s="65" t="str">
        <f aca="false">H162*I162</f>
        <v/>
      </c>
      <c r="K162" s="48"/>
      <c r="L162" s="66"/>
    </row>
    <row r="163" customFormat="false" ht="13.5" hidden="false" customHeight="true" outlineLevel="0" collapsed="false">
      <c r="B163" s="67"/>
      <c r="C163" s="68"/>
      <c r="D163" s="69"/>
      <c r="E163" s="20" t="str">
        <f aca="false">IF(B161="","",VLOOKUP($A161,データ,2,0))</f>
        <v/>
      </c>
      <c r="F163" s="63" t="n">
        <f aca="false">IF(C161="","",VLOOKUP($A161,データ,2,0))</f>
        <v>1</v>
      </c>
      <c r="G163" s="64" t="str">
        <f aca="false">IF(A162="","",IF(VLOOKUP(A162,データ,10,0)=0,"",VLOOKUP(VLOOKUP(A162,データ,10,0),品名,2)))</f>
        <v/>
      </c>
      <c r="H163" s="70" t="str">
        <f aca="false">IF(A162="",0,VLOOKUP(A162,データ,11,0))</f>
        <v/>
      </c>
      <c r="I163" s="70" t="str">
        <f aca="false">IF(A162="",0,VLOOKUP(A162,データ,12,0))</f>
        <v/>
      </c>
      <c r="J163" s="70" t="str">
        <f aca="false">H163*I163</f>
        <v/>
      </c>
      <c r="K163" s="48"/>
      <c r="L163" s="66"/>
    </row>
    <row r="164" customFormat="false" ht="13.5" hidden="false" customHeight="true" outlineLevel="0" collapsed="false">
      <c r="B164" s="67"/>
      <c r="C164" s="68" t="str">
        <f aca="false">IF($B162="","",VLOOKUP($A162,データ,3,0))</f>
        <v/>
      </c>
      <c r="D164" s="69" t="str">
        <f aca="false">IF($B162="","",VLOOKUP($A162,データ,4,0))</f>
        <v/>
      </c>
      <c r="E164" s="20" t="str">
        <f aca="false">IF(B162="","",VLOOKUP($A162,データ,2,0))</f>
        <v/>
      </c>
      <c r="F164" s="63" t="str">
        <f aca="false">IF(C162="","",VLOOKUP($A162,データ,2,0))</f>
        <v/>
      </c>
      <c r="G164" s="64" t="str">
        <f aca="false">IF(A162="","",IF(VLOOKUP(A162,データ,13,0)=0,"",VLOOKUP(VLOOKUP(A162,データ,13,0),品名,2)))</f>
        <v/>
      </c>
      <c r="H164" s="70" t="str">
        <f aca="false">IF(A162="",0,VLOOKUP(A162,データ,14,0))</f>
        <v/>
      </c>
      <c r="I164" s="70" t="str">
        <f aca="false">IF(A162="",0,VLOOKUP(A162,データ,15,0))</f>
        <v/>
      </c>
      <c r="J164" s="70" t="str">
        <f aca="false">H164*I164</f>
        <v/>
      </c>
      <c r="K164" s="48"/>
      <c r="L164" s="66"/>
    </row>
    <row r="165" customFormat="false" ht="13.5" hidden="false" customHeight="true" outlineLevel="0" collapsed="false">
      <c r="B165" s="67"/>
      <c r="C165" s="68"/>
      <c r="D165" s="69"/>
      <c r="E165" s="20" t="str">
        <f aca="false">IF(B163="","",VLOOKUP($A163,データ,2,0))</f>
        <v/>
      </c>
      <c r="F165" s="63" t="str">
        <f aca="false">IF(C163="","",VLOOKUP($A163,データ,2,0))</f>
        <v/>
      </c>
      <c r="G165" s="64" t="str">
        <f aca="false">IF(A162="","",IF(VLOOKUP(A162,データ,16,0)=0,"",VLOOKUP(VLOOKUP(A162,データ,16,0),品名,2)))</f>
        <v/>
      </c>
      <c r="H165" s="70" t="str">
        <f aca="false">IF(A162="",0,VLOOKUP(A162,データ,17,0))</f>
        <v/>
      </c>
      <c r="I165" s="70" t="str">
        <f aca="false">IF(A162="",0,VLOOKUP(A162,データ,18,0))</f>
        <v/>
      </c>
      <c r="J165" s="70" t="str">
        <f aca="false">H165*I165</f>
        <v/>
      </c>
      <c r="K165" s="48"/>
      <c r="L165" s="66"/>
    </row>
    <row r="166" customFormat="false" ht="13.5" hidden="false" customHeight="true" outlineLevel="0" collapsed="false">
      <c r="B166" s="67"/>
      <c r="C166" s="68"/>
      <c r="D166" s="69"/>
      <c r="E166" s="20" t="str">
        <f aca="false">IF(B164="","",VLOOKUP($A164,データ,2,0))</f>
        <v/>
      </c>
      <c r="F166" s="63" t="str">
        <f aca="false">IF(C164="","",VLOOKUP($A164,データ,2,0))</f>
        <v/>
      </c>
      <c r="G166" s="64" t="str">
        <f aca="false">IF(A162="","",IF(VLOOKUP(A162,データ,19,0)=0,"",VLOOKUP(VLOOKUP(A162,データ,19,0),品名,2)))</f>
        <v/>
      </c>
      <c r="H166" s="71" t="str">
        <f aca="false">IF(A162="",0,VLOOKUP(A162,データ,20,0))</f>
        <v/>
      </c>
      <c r="I166" s="72" t="str">
        <f aca="false">IF(A162="",0,VLOOKUP(A162,データ,21,0))</f>
        <v/>
      </c>
      <c r="J166" s="72" t="str">
        <f aca="false">H166*I166</f>
        <v/>
      </c>
      <c r="K166" s="48"/>
      <c r="L166" s="66"/>
    </row>
    <row r="167" customFormat="false" ht="13.5" hidden="false" customHeight="true" outlineLevel="0" collapsed="false">
      <c r="B167" s="67" t="str">
        <f aca="false">IF(I167&gt;=1,"k","")</f>
        <v>k</v>
      </c>
      <c r="C167" s="27"/>
      <c r="D167" s="73"/>
      <c r="E167" s="20" t="str">
        <f aca="false">IF(B165="","",VLOOKUP($A165,データ,2,0))</f>
        <v/>
      </c>
      <c r="F167" s="63" t="str">
        <f aca="false">IF(C165="","",VLOOKUP($A165,データ,2,0))</f>
        <v/>
      </c>
      <c r="G167" s="5" t="s">
        <v>38</v>
      </c>
      <c r="H167" s="5"/>
      <c r="I167" s="46" t="str">
        <f aca="false">SUM(I162:I166)</f>
        <v/>
      </c>
      <c r="J167" s="46" t="str">
        <f aca="false">SUM(J162:J166)</f>
        <v/>
      </c>
      <c r="K167" s="46" t="str">
        <f aca="false">IF(J167&lt;5000,J167,5000)</f>
        <v/>
      </c>
      <c r="L167" s="47" t="n">
        <f aca="false">+J167-K167</f>
        <v>0</v>
      </c>
    </row>
    <row r="168" customFormat="false" ht="13.5" hidden="false" customHeight="true" outlineLevel="0" collapsed="false">
      <c r="A168" s="1" t="str">
        <f aca="false">IF(B168&gt;=1,SMALL(順,B168),"")</f>
        <v/>
      </c>
      <c r="C168" s="77" t="s">
        <v>37</v>
      </c>
      <c r="D168" s="77"/>
      <c r="E168" s="77"/>
      <c r="F168" s="77"/>
      <c r="G168" s="77"/>
      <c r="H168" s="77"/>
      <c r="I168" s="77"/>
      <c r="J168" s="77"/>
      <c r="K168" s="75" t="n">
        <f aca="true">IF(K167&lt;1,"",SUMIF($B$8:INDIRECT("b"&amp;ROW()),"=k",$K$8:$K$707))</f>
        <v>0</v>
      </c>
      <c r="L168" s="76"/>
    </row>
    <row r="169" customFormat="false" ht="13.5" hidden="false" customHeight="true" outlineLevel="0" collapsed="false">
      <c r="A169" s="61" t="str">
        <f aca="false">IF(B169="","",SMALL(順,B169))</f>
        <v/>
      </c>
      <c r="B169" s="1" t="str">
        <f aca="false">IF(B162="","",IF(B162+1&gt;入力用!$W$8,"",B162+1))</f>
        <v/>
      </c>
      <c r="C169" s="23" t="str">
        <f aca="false">B169</f>
        <v/>
      </c>
      <c r="D169" s="62"/>
      <c r="E169" s="20" t="str">
        <f aca="false">IF($B169="","",VLOOKUP($A169,データ,5,0))</f>
        <v/>
      </c>
      <c r="F169" s="63" t="str">
        <f aca="false">IF($B169="","",VLOOKUP($A169,データ,6,0))</f>
        <v/>
      </c>
      <c r="G169" s="64" t="str">
        <f aca="false">IF(A169="","",IF(VLOOKUP(A169,データ,7,0)=0,"",VLOOKUP(VLOOKUP(A169,データ,7,0),品名,2)))</f>
        <v/>
      </c>
      <c r="H169" s="65" t="str">
        <f aca="false">IF(A169="",0,VLOOKUP(A169,データ,8,0))</f>
        <v/>
      </c>
      <c r="I169" s="65" t="str">
        <f aca="false">IF(A169="",0,VLOOKUP(A169,データ,9,0))</f>
        <v/>
      </c>
      <c r="J169" s="65" t="str">
        <f aca="false">H169*I169</f>
        <v/>
      </c>
      <c r="K169" s="48"/>
      <c r="L169" s="66"/>
    </row>
    <row r="170" customFormat="false" ht="13.5" hidden="false" customHeight="true" outlineLevel="0" collapsed="false">
      <c r="B170" s="67"/>
      <c r="C170" s="68"/>
      <c r="D170" s="69"/>
      <c r="E170" s="20" t="str">
        <f aca="false">IF(B168="","",VLOOKUP($A168,データ,2,0))</f>
        <v/>
      </c>
      <c r="F170" s="63" t="n">
        <f aca="false">IF(C168="","",VLOOKUP($A168,データ,2,0))</f>
        <v>1</v>
      </c>
      <c r="G170" s="64" t="str">
        <f aca="false">IF(A169="","",IF(VLOOKUP(A169,データ,10,0)=0,"",VLOOKUP(VLOOKUP(A169,データ,10,0),品名,2)))</f>
        <v/>
      </c>
      <c r="H170" s="70" t="str">
        <f aca="false">IF(A169="",0,VLOOKUP(A169,データ,11,0))</f>
        <v/>
      </c>
      <c r="I170" s="70" t="str">
        <f aca="false">IF(A169="",0,VLOOKUP(A169,データ,12,0))</f>
        <v/>
      </c>
      <c r="J170" s="70" t="str">
        <f aca="false">H170*I170</f>
        <v/>
      </c>
      <c r="K170" s="48"/>
      <c r="L170" s="66"/>
    </row>
    <row r="171" customFormat="false" ht="13.5" hidden="false" customHeight="true" outlineLevel="0" collapsed="false">
      <c r="B171" s="67"/>
      <c r="C171" s="68" t="str">
        <f aca="false">IF($B169="","",VLOOKUP($A169,データ,3,0))</f>
        <v/>
      </c>
      <c r="D171" s="69" t="str">
        <f aca="false">IF($B169="","",VLOOKUP($A169,データ,4,0))</f>
        <v/>
      </c>
      <c r="E171" s="20" t="str">
        <f aca="false">IF(B169="","",VLOOKUP($A169,データ,2,0))</f>
        <v/>
      </c>
      <c r="F171" s="63" t="str">
        <f aca="false">IF(C169="","",VLOOKUP($A169,データ,2,0))</f>
        <v/>
      </c>
      <c r="G171" s="64" t="str">
        <f aca="false">IF(A169="","",IF(VLOOKUP(A169,データ,13,0)=0,"",VLOOKUP(VLOOKUP(A169,データ,13,0),品名,2)))</f>
        <v/>
      </c>
      <c r="H171" s="70" t="str">
        <f aca="false">IF(A169="",0,VLOOKUP(A169,データ,14,0))</f>
        <v/>
      </c>
      <c r="I171" s="70" t="str">
        <f aca="false">IF(A169="",0,VLOOKUP(A169,データ,15,0))</f>
        <v/>
      </c>
      <c r="J171" s="70" t="str">
        <f aca="false">H171*I171</f>
        <v/>
      </c>
      <c r="K171" s="48"/>
      <c r="L171" s="66"/>
    </row>
    <row r="172" customFormat="false" ht="13.5" hidden="false" customHeight="true" outlineLevel="0" collapsed="false">
      <c r="B172" s="67"/>
      <c r="C172" s="68"/>
      <c r="D172" s="69"/>
      <c r="E172" s="20" t="str">
        <f aca="false">IF(B170="","",VLOOKUP($A170,データ,2,0))</f>
        <v/>
      </c>
      <c r="F172" s="63" t="str">
        <f aca="false">IF(C170="","",VLOOKUP($A170,データ,2,0))</f>
        <v/>
      </c>
      <c r="G172" s="64" t="str">
        <f aca="false">IF(A169="","",IF(VLOOKUP(A169,データ,16,0)=0,"",VLOOKUP(VLOOKUP(A169,データ,16,0),品名,2)))</f>
        <v/>
      </c>
      <c r="H172" s="70" t="str">
        <f aca="false">IF(A169="",0,VLOOKUP(A169,データ,17,0))</f>
        <v/>
      </c>
      <c r="I172" s="70" t="str">
        <f aca="false">IF(A169="",0,VLOOKUP(A169,データ,18,0))</f>
        <v/>
      </c>
      <c r="J172" s="70" t="str">
        <f aca="false">H172*I172</f>
        <v/>
      </c>
      <c r="K172" s="48"/>
      <c r="L172" s="66"/>
    </row>
    <row r="173" customFormat="false" ht="13.5" hidden="false" customHeight="true" outlineLevel="0" collapsed="false">
      <c r="B173" s="67"/>
      <c r="C173" s="68"/>
      <c r="D173" s="69"/>
      <c r="E173" s="20" t="str">
        <f aca="false">IF(B171="","",VLOOKUP($A171,データ,2,0))</f>
        <v/>
      </c>
      <c r="F173" s="63" t="str">
        <f aca="false">IF(C171="","",VLOOKUP($A171,データ,2,0))</f>
        <v/>
      </c>
      <c r="G173" s="64" t="str">
        <f aca="false">IF(A169="","",IF(VLOOKUP(A169,データ,19,0)=0,"",VLOOKUP(VLOOKUP(A169,データ,19,0),品名,2)))</f>
        <v/>
      </c>
      <c r="H173" s="71" t="str">
        <f aca="false">IF(A169="",0,VLOOKUP(A169,データ,20,0))</f>
        <v/>
      </c>
      <c r="I173" s="72" t="str">
        <f aca="false">IF(A169="",0,VLOOKUP(A169,データ,21,0))</f>
        <v/>
      </c>
      <c r="J173" s="72" t="str">
        <f aca="false">H173*I173</f>
        <v/>
      </c>
      <c r="K173" s="48"/>
      <c r="L173" s="66"/>
    </row>
    <row r="174" customFormat="false" ht="13.5" hidden="false" customHeight="true" outlineLevel="0" collapsed="false">
      <c r="B174" s="67" t="str">
        <f aca="false">IF(I174&gt;=1,"k","")</f>
        <v>k</v>
      </c>
      <c r="C174" s="27"/>
      <c r="D174" s="73"/>
      <c r="E174" s="20" t="str">
        <f aca="false">IF(B172="","",VLOOKUP($A172,データ,2,0))</f>
        <v/>
      </c>
      <c r="F174" s="63" t="str">
        <f aca="false">IF(C172="","",VLOOKUP($A172,データ,2,0))</f>
        <v/>
      </c>
      <c r="G174" s="5" t="s">
        <v>38</v>
      </c>
      <c r="H174" s="5"/>
      <c r="I174" s="46" t="str">
        <f aca="false">SUM(I169:I173)</f>
        <v/>
      </c>
      <c r="J174" s="46" t="str">
        <f aca="false">SUM(J169:J173)</f>
        <v/>
      </c>
      <c r="K174" s="46" t="str">
        <f aca="false">IF(J174&lt;5000,J174,5000)</f>
        <v/>
      </c>
      <c r="L174" s="47" t="n">
        <f aca="false">+J174-K174</f>
        <v>0</v>
      </c>
    </row>
    <row r="175" customFormat="false" ht="13.5" hidden="false" customHeight="true" outlineLevel="0" collapsed="false">
      <c r="A175" s="1" t="str">
        <f aca="false">IF(B175&gt;=1,SMALL(順,B175),"")</f>
        <v/>
      </c>
      <c r="C175" s="77" t="s">
        <v>37</v>
      </c>
      <c r="D175" s="77"/>
      <c r="E175" s="77"/>
      <c r="F175" s="77"/>
      <c r="G175" s="77"/>
      <c r="H175" s="77"/>
      <c r="I175" s="77"/>
      <c r="J175" s="77"/>
      <c r="K175" s="75" t="n">
        <f aca="true">IF(K174&lt;1,"",SUMIF($B$8:INDIRECT("b"&amp;ROW()),"=k",$K$8:$K$707))</f>
        <v>0</v>
      </c>
      <c r="L175" s="76"/>
    </row>
    <row r="176" customFormat="false" ht="13.5" hidden="false" customHeight="true" outlineLevel="0" collapsed="false">
      <c r="A176" s="61" t="str">
        <f aca="false">IF(B176="","",SMALL(順,B176))</f>
        <v/>
      </c>
      <c r="B176" s="1" t="str">
        <f aca="false">IF(B169="","",IF(B169+1&gt;入力用!$W$8,"",B169+1))</f>
        <v/>
      </c>
      <c r="C176" s="23" t="str">
        <f aca="false">B176</f>
        <v/>
      </c>
      <c r="D176" s="62"/>
      <c r="E176" s="20" t="str">
        <f aca="false">IF($B176="","",VLOOKUP($A176,データ,5,0))</f>
        <v/>
      </c>
      <c r="F176" s="63" t="str">
        <f aca="false">IF($B176="","",VLOOKUP($A176,データ,6,0))</f>
        <v/>
      </c>
      <c r="G176" s="64" t="str">
        <f aca="false">IF(A176="","",IF(VLOOKUP(A176,データ,7,0)=0,"",VLOOKUP(VLOOKUP(A176,データ,7,0),品名,2)))</f>
        <v/>
      </c>
      <c r="H176" s="65" t="str">
        <f aca="false">IF(A176="",0,VLOOKUP(A176,データ,8,0))</f>
        <v/>
      </c>
      <c r="I176" s="65" t="str">
        <f aca="false">IF(A176="",0,VLOOKUP(A176,データ,9,0))</f>
        <v/>
      </c>
      <c r="J176" s="65" t="str">
        <f aca="false">H176*I176</f>
        <v/>
      </c>
      <c r="K176" s="48"/>
      <c r="L176" s="66"/>
    </row>
    <row r="177" customFormat="false" ht="13.5" hidden="false" customHeight="true" outlineLevel="0" collapsed="false">
      <c r="B177" s="67"/>
      <c r="C177" s="68"/>
      <c r="D177" s="69"/>
      <c r="E177" s="20" t="str">
        <f aca="false">IF(B175="","",VLOOKUP($A175,データ,2,0))</f>
        <v/>
      </c>
      <c r="F177" s="63" t="n">
        <f aca="false">IF(C175="","",VLOOKUP($A175,データ,2,0))</f>
        <v>1</v>
      </c>
      <c r="G177" s="64" t="str">
        <f aca="false">IF(A176="","",IF(VLOOKUP(A176,データ,10,0)=0,"",VLOOKUP(VLOOKUP(A176,データ,10,0),品名,2)))</f>
        <v/>
      </c>
      <c r="H177" s="70" t="str">
        <f aca="false">IF(A176="",0,VLOOKUP(A176,データ,11,0))</f>
        <v/>
      </c>
      <c r="I177" s="70" t="str">
        <f aca="false">IF(A176="",0,VLOOKUP(A176,データ,12,0))</f>
        <v/>
      </c>
      <c r="J177" s="70" t="str">
        <f aca="false">H177*I177</f>
        <v/>
      </c>
      <c r="K177" s="48"/>
      <c r="L177" s="66"/>
    </row>
    <row r="178" customFormat="false" ht="13.5" hidden="false" customHeight="true" outlineLevel="0" collapsed="false">
      <c r="B178" s="67"/>
      <c r="C178" s="68" t="str">
        <f aca="false">IF($B176="","",VLOOKUP($A176,データ,3,0))</f>
        <v/>
      </c>
      <c r="D178" s="69" t="str">
        <f aca="false">IF($B176="","",VLOOKUP($A176,データ,4,0))</f>
        <v/>
      </c>
      <c r="E178" s="20" t="str">
        <f aca="false">IF(B176="","",VLOOKUP($A176,データ,2,0))</f>
        <v/>
      </c>
      <c r="F178" s="63" t="str">
        <f aca="false">IF(C176="","",VLOOKUP($A176,データ,2,0))</f>
        <v/>
      </c>
      <c r="G178" s="64" t="str">
        <f aca="false">IF(A176="","",IF(VLOOKUP(A176,データ,13,0)=0,"",VLOOKUP(VLOOKUP(A176,データ,13,0),品名,2)))</f>
        <v/>
      </c>
      <c r="H178" s="70" t="str">
        <f aca="false">IF(A176="",0,VLOOKUP(A176,データ,14,0))</f>
        <v/>
      </c>
      <c r="I178" s="70" t="str">
        <f aca="false">IF(A176="",0,VLOOKUP(A176,データ,15,0))</f>
        <v/>
      </c>
      <c r="J178" s="70" t="str">
        <f aca="false">H178*I178</f>
        <v/>
      </c>
      <c r="K178" s="48"/>
      <c r="L178" s="66"/>
    </row>
    <row r="179" customFormat="false" ht="13.5" hidden="false" customHeight="true" outlineLevel="0" collapsed="false">
      <c r="B179" s="67"/>
      <c r="C179" s="68"/>
      <c r="D179" s="69"/>
      <c r="E179" s="20" t="str">
        <f aca="false">IF(B177="","",VLOOKUP($A177,データ,2,0))</f>
        <v/>
      </c>
      <c r="F179" s="63" t="str">
        <f aca="false">IF(C177="","",VLOOKUP($A177,データ,2,0))</f>
        <v/>
      </c>
      <c r="G179" s="64" t="str">
        <f aca="false">IF(A176="","",IF(VLOOKUP(A176,データ,16,0)=0,"",VLOOKUP(VLOOKUP(A176,データ,16,0),品名,2)))</f>
        <v/>
      </c>
      <c r="H179" s="70" t="str">
        <f aca="false">IF(A176="",0,VLOOKUP(A176,データ,17,0))</f>
        <v/>
      </c>
      <c r="I179" s="70" t="str">
        <f aca="false">IF(A176="",0,VLOOKUP(A176,データ,18,0))</f>
        <v/>
      </c>
      <c r="J179" s="70" t="str">
        <f aca="false">H179*I179</f>
        <v/>
      </c>
      <c r="K179" s="48"/>
      <c r="L179" s="66"/>
    </row>
    <row r="180" customFormat="false" ht="13.5" hidden="false" customHeight="true" outlineLevel="0" collapsed="false">
      <c r="B180" s="67"/>
      <c r="C180" s="68"/>
      <c r="D180" s="69"/>
      <c r="E180" s="20" t="str">
        <f aca="false">IF(B178="","",VLOOKUP($A178,データ,2,0))</f>
        <v/>
      </c>
      <c r="F180" s="63" t="str">
        <f aca="false">IF(C178="","",VLOOKUP($A178,データ,2,0))</f>
        <v/>
      </c>
      <c r="G180" s="64" t="str">
        <f aca="false">IF(A176="","",IF(VLOOKUP(A176,データ,19,0)=0,"",VLOOKUP(VLOOKUP(A176,データ,19,0),品名,2)))</f>
        <v/>
      </c>
      <c r="H180" s="71" t="str">
        <f aca="false">IF(A176="",0,VLOOKUP(A176,データ,20,0))</f>
        <v/>
      </c>
      <c r="I180" s="72" t="str">
        <f aca="false">IF(A176="",0,VLOOKUP(A176,データ,21,0))</f>
        <v/>
      </c>
      <c r="J180" s="72" t="str">
        <f aca="false">H180*I180</f>
        <v/>
      </c>
      <c r="K180" s="48"/>
      <c r="L180" s="66"/>
    </row>
    <row r="181" customFormat="false" ht="13.5" hidden="false" customHeight="true" outlineLevel="0" collapsed="false">
      <c r="B181" s="67" t="str">
        <f aca="false">IF(I181&gt;=1,"k","")</f>
        <v>k</v>
      </c>
      <c r="C181" s="27"/>
      <c r="D181" s="73"/>
      <c r="E181" s="20" t="str">
        <f aca="false">IF(B179="","",VLOOKUP($A179,データ,2,0))</f>
        <v/>
      </c>
      <c r="F181" s="63" t="str">
        <f aca="false">IF(C179="","",VLOOKUP($A179,データ,2,0))</f>
        <v/>
      </c>
      <c r="G181" s="5" t="s">
        <v>38</v>
      </c>
      <c r="H181" s="5"/>
      <c r="I181" s="46" t="str">
        <f aca="false">SUM(I176:I180)</f>
        <v/>
      </c>
      <c r="J181" s="46" t="str">
        <f aca="false">SUM(J176:J180)</f>
        <v/>
      </c>
      <c r="K181" s="46" t="str">
        <f aca="false">IF(J181&lt;5000,J181,5000)</f>
        <v/>
      </c>
      <c r="L181" s="47" t="n">
        <f aca="false">+J181-K181</f>
        <v>0</v>
      </c>
    </row>
    <row r="182" customFormat="false" ht="13.5" hidden="false" customHeight="true" outlineLevel="0" collapsed="false">
      <c r="A182" s="1" t="str">
        <f aca="false">IF(B182&gt;=1,SMALL(順,B182),"")</f>
        <v/>
      </c>
      <c r="C182" s="77" t="s">
        <v>37</v>
      </c>
      <c r="D182" s="77"/>
      <c r="E182" s="77"/>
      <c r="F182" s="77"/>
      <c r="G182" s="77"/>
      <c r="H182" s="77"/>
      <c r="I182" s="77"/>
      <c r="J182" s="77"/>
      <c r="K182" s="75" t="n">
        <f aca="true">IF(K181&lt;1,"",SUMIF($B$8:INDIRECT("b"&amp;ROW()),"=k",$K$8:$K$707))</f>
        <v>0</v>
      </c>
      <c r="L182" s="76"/>
    </row>
    <row r="183" customFormat="false" ht="13.5" hidden="false" customHeight="true" outlineLevel="0" collapsed="false">
      <c r="A183" s="61" t="str">
        <f aca="false">IF(B183="","",SMALL(順,B183))</f>
        <v/>
      </c>
      <c r="B183" s="1" t="str">
        <f aca="false">IF(B176="","",IF(B176+1&gt;入力用!$W$8,"",B176+1))</f>
        <v/>
      </c>
      <c r="C183" s="23" t="str">
        <f aca="false">B183</f>
        <v/>
      </c>
      <c r="D183" s="62"/>
      <c r="E183" s="20" t="str">
        <f aca="false">IF($B183="","",VLOOKUP($A183,データ,5,0))</f>
        <v/>
      </c>
      <c r="F183" s="63" t="str">
        <f aca="false">IF($B183="","",VLOOKUP($A183,データ,6,0))</f>
        <v/>
      </c>
      <c r="G183" s="64" t="str">
        <f aca="false">IF(A183="","",IF(VLOOKUP(A183,データ,7,0)=0,"",VLOOKUP(VLOOKUP(A183,データ,7,0),品名,2)))</f>
        <v/>
      </c>
      <c r="H183" s="65" t="str">
        <f aca="false">IF(A183="",0,VLOOKUP(A183,データ,8,0))</f>
        <v/>
      </c>
      <c r="I183" s="65" t="str">
        <f aca="false">IF(A183="",0,VLOOKUP(A183,データ,9,0))</f>
        <v/>
      </c>
      <c r="J183" s="65" t="str">
        <f aca="false">H183*I183</f>
        <v/>
      </c>
      <c r="K183" s="48"/>
      <c r="L183" s="66"/>
    </row>
    <row r="184" customFormat="false" ht="13.5" hidden="false" customHeight="true" outlineLevel="0" collapsed="false">
      <c r="B184" s="67"/>
      <c r="C184" s="68"/>
      <c r="D184" s="69"/>
      <c r="E184" s="20" t="str">
        <f aca="false">IF(B182="","",VLOOKUP($A182,データ,2,0))</f>
        <v/>
      </c>
      <c r="F184" s="63" t="n">
        <f aca="false">IF(C182="","",VLOOKUP($A182,データ,2,0))</f>
        <v>1</v>
      </c>
      <c r="G184" s="64" t="str">
        <f aca="false">IF(A183="","",IF(VLOOKUP(A183,データ,10,0)=0,"",VLOOKUP(VLOOKUP(A183,データ,10,0),品名,2)))</f>
        <v/>
      </c>
      <c r="H184" s="70" t="str">
        <f aca="false">IF(A183="",0,VLOOKUP(A183,データ,11,0))</f>
        <v/>
      </c>
      <c r="I184" s="70" t="str">
        <f aca="false">IF(A183="",0,VLOOKUP(A183,データ,12,0))</f>
        <v/>
      </c>
      <c r="J184" s="70" t="str">
        <f aca="false">H184*I184</f>
        <v/>
      </c>
      <c r="K184" s="48"/>
      <c r="L184" s="66"/>
    </row>
    <row r="185" customFormat="false" ht="13.5" hidden="false" customHeight="true" outlineLevel="0" collapsed="false">
      <c r="B185" s="67"/>
      <c r="C185" s="68" t="str">
        <f aca="false">IF($B183="","",VLOOKUP($A183,データ,3,0))</f>
        <v/>
      </c>
      <c r="D185" s="69" t="str">
        <f aca="false">IF($B183="","",VLOOKUP($A183,データ,4,0))</f>
        <v/>
      </c>
      <c r="E185" s="20" t="str">
        <f aca="false">IF(B183="","",VLOOKUP($A183,データ,2,0))</f>
        <v/>
      </c>
      <c r="F185" s="63" t="str">
        <f aca="false">IF(C183="","",VLOOKUP($A183,データ,2,0))</f>
        <v/>
      </c>
      <c r="G185" s="64" t="str">
        <f aca="false">IF(A183="","",IF(VLOOKUP(A183,データ,13,0)=0,"",VLOOKUP(VLOOKUP(A183,データ,13,0),品名,2)))</f>
        <v/>
      </c>
      <c r="H185" s="70" t="str">
        <f aca="false">IF(A183="",0,VLOOKUP(A183,データ,14,0))</f>
        <v/>
      </c>
      <c r="I185" s="70" t="str">
        <f aca="false">IF(A183="",0,VLOOKUP(A183,データ,15,0))</f>
        <v/>
      </c>
      <c r="J185" s="70" t="str">
        <f aca="false">H185*I185</f>
        <v/>
      </c>
      <c r="K185" s="48"/>
      <c r="L185" s="66"/>
    </row>
    <row r="186" customFormat="false" ht="13.5" hidden="false" customHeight="true" outlineLevel="0" collapsed="false">
      <c r="B186" s="67"/>
      <c r="C186" s="68"/>
      <c r="D186" s="69"/>
      <c r="E186" s="20" t="str">
        <f aca="false">IF(B184="","",VLOOKUP($A184,データ,2,0))</f>
        <v/>
      </c>
      <c r="F186" s="63" t="str">
        <f aca="false">IF(C184="","",VLOOKUP($A184,データ,2,0))</f>
        <v/>
      </c>
      <c r="G186" s="64" t="str">
        <f aca="false">IF(A183="","",IF(VLOOKUP(A183,データ,16,0)=0,"",VLOOKUP(VLOOKUP(A183,データ,16,0),品名,2)))</f>
        <v/>
      </c>
      <c r="H186" s="70" t="str">
        <f aca="false">IF(A183="",0,VLOOKUP(A183,データ,17,0))</f>
        <v/>
      </c>
      <c r="I186" s="70" t="str">
        <f aca="false">IF(A183="",0,VLOOKUP(A183,データ,18,0))</f>
        <v/>
      </c>
      <c r="J186" s="70" t="str">
        <f aca="false">H186*I186</f>
        <v/>
      </c>
      <c r="K186" s="48"/>
      <c r="L186" s="66"/>
    </row>
    <row r="187" customFormat="false" ht="13.5" hidden="false" customHeight="true" outlineLevel="0" collapsed="false">
      <c r="B187" s="67"/>
      <c r="C187" s="68"/>
      <c r="D187" s="69"/>
      <c r="E187" s="20" t="str">
        <f aca="false">IF(B185="","",VLOOKUP($A185,データ,2,0))</f>
        <v/>
      </c>
      <c r="F187" s="63" t="str">
        <f aca="false">IF(C185="","",VLOOKUP($A185,データ,2,0))</f>
        <v/>
      </c>
      <c r="G187" s="64" t="str">
        <f aca="false">IF(A183="","",IF(VLOOKUP(A183,データ,19,0)=0,"",VLOOKUP(VLOOKUP(A183,データ,19,0),品名,2)))</f>
        <v/>
      </c>
      <c r="H187" s="71" t="str">
        <f aca="false">IF(A183="",0,VLOOKUP(A183,データ,20,0))</f>
        <v/>
      </c>
      <c r="I187" s="72" t="str">
        <f aca="false">IF(A183="",0,VLOOKUP(A183,データ,21,0))</f>
        <v/>
      </c>
      <c r="J187" s="72" t="str">
        <f aca="false">H187*I187</f>
        <v/>
      </c>
      <c r="K187" s="48"/>
      <c r="L187" s="66"/>
    </row>
    <row r="188" customFormat="false" ht="13.5" hidden="false" customHeight="true" outlineLevel="0" collapsed="false">
      <c r="B188" s="67" t="str">
        <f aca="false">IF(I188&gt;=1,"k","")</f>
        <v>k</v>
      </c>
      <c r="C188" s="27"/>
      <c r="D188" s="73"/>
      <c r="E188" s="20" t="str">
        <f aca="false">IF(B186="","",VLOOKUP($A186,データ,2,0))</f>
        <v/>
      </c>
      <c r="F188" s="63" t="str">
        <f aca="false">IF(C186="","",VLOOKUP($A186,データ,2,0))</f>
        <v/>
      </c>
      <c r="G188" s="5" t="s">
        <v>38</v>
      </c>
      <c r="H188" s="5"/>
      <c r="I188" s="46" t="str">
        <f aca="false">SUM(I183:I187)</f>
        <v/>
      </c>
      <c r="J188" s="46" t="str">
        <f aca="false">SUM(J183:J187)</f>
        <v/>
      </c>
      <c r="K188" s="46" t="str">
        <f aca="false">IF(J188&lt;5000,J188,5000)</f>
        <v/>
      </c>
      <c r="L188" s="47" t="n">
        <f aca="false">+J188-K188</f>
        <v>0</v>
      </c>
    </row>
    <row r="189" customFormat="false" ht="13.5" hidden="false" customHeight="true" outlineLevel="0" collapsed="false">
      <c r="A189" s="1" t="str">
        <f aca="false">IF(B189&gt;=1,SMALL(順,B189),"")</f>
        <v/>
      </c>
      <c r="C189" s="77" t="s">
        <v>37</v>
      </c>
      <c r="D189" s="77"/>
      <c r="E189" s="77"/>
      <c r="F189" s="77"/>
      <c r="G189" s="77"/>
      <c r="H189" s="77"/>
      <c r="I189" s="77"/>
      <c r="J189" s="77"/>
      <c r="K189" s="75" t="n">
        <f aca="true">IF(K188&lt;1,"",SUMIF($B$8:INDIRECT("b"&amp;ROW()),"=k",$K$8:$K$707))</f>
        <v>0</v>
      </c>
      <c r="L189" s="76"/>
    </row>
    <row r="190" customFormat="false" ht="13.5" hidden="false" customHeight="true" outlineLevel="0" collapsed="false">
      <c r="A190" s="61" t="str">
        <f aca="false">IF(B190="","",SMALL(順,B190))</f>
        <v/>
      </c>
      <c r="B190" s="1" t="str">
        <f aca="false">IF(B183="","",IF(B183+1&gt;入力用!$W$8,"",B183+1))</f>
        <v/>
      </c>
      <c r="C190" s="23" t="str">
        <f aca="false">B190</f>
        <v/>
      </c>
      <c r="D190" s="62"/>
      <c r="E190" s="20" t="str">
        <f aca="false">IF($B190="","",VLOOKUP($A190,データ,5,0))</f>
        <v/>
      </c>
      <c r="F190" s="63" t="str">
        <f aca="false">IF($B190="","",VLOOKUP($A190,データ,6,0))</f>
        <v/>
      </c>
      <c r="G190" s="64" t="str">
        <f aca="false">IF(A190="","",IF(VLOOKUP(A190,データ,7,0)=0,"",VLOOKUP(VLOOKUP(A190,データ,7,0),品名,2)))</f>
        <v/>
      </c>
      <c r="H190" s="65" t="str">
        <f aca="false">IF(A190="",0,VLOOKUP(A190,データ,8,0))</f>
        <v/>
      </c>
      <c r="I190" s="65" t="str">
        <f aca="false">IF(A190="",0,VLOOKUP(A190,データ,9,0))</f>
        <v/>
      </c>
      <c r="J190" s="65" t="str">
        <f aca="false">H190*I190</f>
        <v/>
      </c>
      <c r="K190" s="48"/>
      <c r="L190" s="66"/>
    </row>
    <row r="191" customFormat="false" ht="13.5" hidden="false" customHeight="true" outlineLevel="0" collapsed="false">
      <c r="B191" s="67"/>
      <c r="C191" s="68"/>
      <c r="D191" s="69"/>
      <c r="E191" s="20" t="str">
        <f aca="false">IF(B189="","",VLOOKUP($A189,データ,2,0))</f>
        <v/>
      </c>
      <c r="F191" s="63" t="n">
        <f aca="false">IF(C189="","",VLOOKUP($A189,データ,2,0))</f>
        <v>1</v>
      </c>
      <c r="G191" s="64" t="str">
        <f aca="false">IF(A190="","",IF(VLOOKUP(A190,データ,10,0)=0,"",VLOOKUP(VLOOKUP(A190,データ,10,0),品名,2)))</f>
        <v/>
      </c>
      <c r="H191" s="70" t="str">
        <f aca="false">IF(A190="",0,VLOOKUP(A190,データ,11,0))</f>
        <v/>
      </c>
      <c r="I191" s="70" t="str">
        <f aca="false">IF(A190="",0,VLOOKUP(A190,データ,12,0))</f>
        <v/>
      </c>
      <c r="J191" s="70" t="str">
        <f aca="false">H191*I191</f>
        <v/>
      </c>
      <c r="K191" s="48"/>
      <c r="L191" s="66"/>
    </row>
    <row r="192" customFormat="false" ht="13.5" hidden="false" customHeight="true" outlineLevel="0" collapsed="false">
      <c r="B192" s="67"/>
      <c r="C192" s="68" t="str">
        <f aca="false">IF($B190="","",VLOOKUP($A190,データ,3,0))</f>
        <v/>
      </c>
      <c r="D192" s="69" t="str">
        <f aca="false">IF($B190="","",VLOOKUP($A190,データ,4,0))</f>
        <v/>
      </c>
      <c r="E192" s="20" t="str">
        <f aca="false">IF(B190="","",VLOOKUP($A190,データ,2,0))</f>
        <v/>
      </c>
      <c r="F192" s="63" t="str">
        <f aca="false">IF(C190="","",VLOOKUP($A190,データ,2,0))</f>
        <v/>
      </c>
      <c r="G192" s="64" t="str">
        <f aca="false">IF(A190="","",IF(VLOOKUP(A190,データ,13,0)=0,"",VLOOKUP(VLOOKUP(A190,データ,13,0),品名,2)))</f>
        <v/>
      </c>
      <c r="H192" s="70" t="str">
        <f aca="false">IF(A190="",0,VLOOKUP(A190,データ,14,0))</f>
        <v/>
      </c>
      <c r="I192" s="70" t="str">
        <f aca="false">IF(A190="",0,VLOOKUP(A190,データ,15,0))</f>
        <v/>
      </c>
      <c r="J192" s="70" t="str">
        <f aca="false">H192*I192</f>
        <v/>
      </c>
      <c r="K192" s="48"/>
      <c r="L192" s="66"/>
    </row>
    <row r="193" customFormat="false" ht="13.5" hidden="false" customHeight="true" outlineLevel="0" collapsed="false">
      <c r="B193" s="67"/>
      <c r="C193" s="68"/>
      <c r="D193" s="69"/>
      <c r="E193" s="20" t="str">
        <f aca="false">IF(B191="","",VLOOKUP($A191,データ,2,0))</f>
        <v/>
      </c>
      <c r="F193" s="63" t="str">
        <f aca="false">IF(C191="","",VLOOKUP($A191,データ,2,0))</f>
        <v/>
      </c>
      <c r="G193" s="64" t="str">
        <f aca="false">IF(A190="","",IF(VLOOKUP(A190,データ,16,0)=0,"",VLOOKUP(VLOOKUP(A190,データ,16,0),品名,2)))</f>
        <v/>
      </c>
      <c r="H193" s="70" t="str">
        <f aca="false">IF(A190="",0,VLOOKUP(A190,データ,17,0))</f>
        <v/>
      </c>
      <c r="I193" s="70" t="str">
        <f aca="false">IF(A190="",0,VLOOKUP(A190,データ,18,0))</f>
        <v/>
      </c>
      <c r="J193" s="70" t="str">
        <f aca="false">H193*I193</f>
        <v/>
      </c>
      <c r="K193" s="48"/>
      <c r="L193" s="66"/>
    </row>
    <row r="194" customFormat="false" ht="13.5" hidden="false" customHeight="true" outlineLevel="0" collapsed="false">
      <c r="B194" s="67"/>
      <c r="C194" s="68"/>
      <c r="D194" s="69"/>
      <c r="E194" s="20" t="str">
        <f aca="false">IF(B192="","",VLOOKUP($A192,データ,2,0))</f>
        <v/>
      </c>
      <c r="F194" s="63" t="str">
        <f aca="false">IF(C192="","",VLOOKUP($A192,データ,2,0))</f>
        <v/>
      </c>
      <c r="G194" s="64" t="str">
        <f aca="false">IF(A190="","",IF(VLOOKUP(A190,データ,19,0)=0,"",VLOOKUP(VLOOKUP(A190,データ,19,0),品名,2)))</f>
        <v/>
      </c>
      <c r="H194" s="71" t="str">
        <f aca="false">IF(A190="",0,VLOOKUP(A190,データ,20,0))</f>
        <v/>
      </c>
      <c r="I194" s="72" t="str">
        <f aca="false">IF(A190="",0,VLOOKUP(A190,データ,21,0))</f>
        <v/>
      </c>
      <c r="J194" s="72" t="str">
        <f aca="false">H194*I194</f>
        <v/>
      </c>
      <c r="K194" s="48"/>
      <c r="L194" s="66"/>
    </row>
    <row r="195" customFormat="false" ht="13.5" hidden="false" customHeight="true" outlineLevel="0" collapsed="false">
      <c r="B195" s="67" t="str">
        <f aca="false">IF(I195&gt;=1,"k","")</f>
        <v>k</v>
      </c>
      <c r="C195" s="27"/>
      <c r="D195" s="73"/>
      <c r="E195" s="20" t="str">
        <f aca="false">IF(B193="","",VLOOKUP($A193,データ,2,0))</f>
        <v/>
      </c>
      <c r="F195" s="63" t="str">
        <f aca="false">IF(C193="","",VLOOKUP($A193,データ,2,0))</f>
        <v/>
      </c>
      <c r="G195" s="5" t="s">
        <v>38</v>
      </c>
      <c r="H195" s="5"/>
      <c r="I195" s="46" t="str">
        <f aca="false">SUM(I190:I194)</f>
        <v/>
      </c>
      <c r="J195" s="46" t="str">
        <f aca="false">SUM(J190:J194)</f>
        <v/>
      </c>
      <c r="K195" s="46" t="str">
        <f aca="false">IF(J195&lt;5000,J195,5000)</f>
        <v/>
      </c>
      <c r="L195" s="47" t="n">
        <f aca="false">+J195-K195</f>
        <v>0</v>
      </c>
    </row>
    <row r="196" customFormat="false" ht="13.5" hidden="false" customHeight="true" outlineLevel="0" collapsed="false">
      <c r="A196" s="1" t="str">
        <f aca="false">IF(B196&gt;=1,SMALL(順,B196),"")</f>
        <v/>
      </c>
      <c r="C196" s="77" t="s">
        <v>37</v>
      </c>
      <c r="D196" s="77"/>
      <c r="E196" s="77"/>
      <c r="F196" s="77"/>
      <c r="G196" s="77"/>
      <c r="H196" s="77"/>
      <c r="I196" s="77"/>
      <c r="J196" s="77"/>
      <c r="K196" s="75" t="n">
        <f aca="true">IF(K195&lt;1,"",SUMIF($B$8:INDIRECT("b"&amp;ROW()),"=k",$K$8:$K$707))</f>
        <v>0</v>
      </c>
      <c r="L196" s="76"/>
    </row>
    <row r="197" customFormat="false" ht="13.5" hidden="false" customHeight="true" outlineLevel="0" collapsed="false">
      <c r="A197" s="61" t="str">
        <f aca="false">IF(B197="","",SMALL(順,B197))</f>
        <v/>
      </c>
      <c r="B197" s="1" t="str">
        <f aca="false">IF(B190="","",IF(B190+1&gt;入力用!$W$8,"",B190+1))</f>
        <v/>
      </c>
      <c r="C197" s="23" t="str">
        <f aca="false">B197</f>
        <v/>
      </c>
      <c r="D197" s="62"/>
      <c r="E197" s="20" t="str">
        <f aca="false">IF($B197="","",VLOOKUP($A197,データ,5,0))</f>
        <v/>
      </c>
      <c r="F197" s="63" t="str">
        <f aca="false">IF($B197="","",VLOOKUP($A197,データ,6,0))</f>
        <v/>
      </c>
      <c r="G197" s="64" t="str">
        <f aca="false">IF(A197="","",IF(VLOOKUP(A197,データ,7,0)=0,"",VLOOKUP(VLOOKUP(A197,データ,7,0),品名,2)))</f>
        <v/>
      </c>
      <c r="H197" s="65" t="str">
        <f aca="false">IF(A197="",0,VLOOKUP(A197,データ,8,0))</f>
        <v/>
      </c>
      <c r="I197" s="65" t="str">
        <f aca="false">IF(A197="",0,VLOOKUP(A197,データ,9,0))</f>
        <v/>
      </c>
      <c r="J197" s="65" t="str">
        <f aca="false">H197*I197</f>
        <v/>
      </c>
      <c r="K197" s="48"/>
      <c r="L197" s="66"/>
    </row>
    <row r="198" customFormat="false" ht="13.5" hidden="false" customHeight="true" outlineLevel="0" collapsed="false">
      <c r="B198" s="67"/>
      <c r="C198" s="68"/>
      <c r="D198" s="69"/>
      <c r="E198" s="20" t="str">
        <f aca="false">IF(B196="","",VLOOKUP($A196,データ,2,0))</f>
        <v/>
      </c>
      <c r="F198" s="63" t="n">
        <f aca="false">IF(C196="","",VLOOKUP($A196,データ,2,0))</f>
        <v>1</v>
      </c>
      <c r="G198" s="64" t="str">
        <f aca="false">IF(A197="","",IF(VLOOKUP(A197,データ,10,0)=0,"",VLOOKUP(VLOOKUP(A197,データ,10,0),品名,2)))</f>
        <v/>
      </c>
      <c r="H198" s="70" t="str">
        <f aca="false">IF(A197="",0,VLOOKUP(A197,データ,11,0))</f>
        <v/>
      </c>
      <c r="I198" s="70" t="str">
        <f aca="false">IF(A197="",0,VLOOKUP(A197,データ,12,0))</f>
        <v/>
      </c>
      <c r="J198" s="70" t="str">
        <f aca="false">H198*I198</f>
        <v/>
      </c>
      <c r="K198" s="48"/>
      <c r="L198" s="66"/>
    </row>
    <row r="199" customFormat="false" ht="13.5" hidden="false" customHeight="true" outlineLevel="0" collapsed="false">
      <c r="B199" s="67"/>
      <c r="C199" s="68" t="str">
        <f aca="false">IF($B197="","",VLOOKUP($A197,データ,3,0))</f>
        <v/>
      </c>
      <c r="D199" s="69" t="str">
        <f aca="false">IF($B197="","",VLOOKUP($A197,データ,4,0))</f>
        <v/>
      </c>
      <c r="E199" s="20" t="str">
        <f aca="false">IF(B197="","",VLOOKUP($A197,データ,2,0))</f>
        <v/>
      </c>
      <c r="F199" s="63" t="str">
        <f aca="false">IF(C197="","",VLOOKUP($A197,データ,2,0))</f>
        <v/>
      </c>
      <c r="G199" s="64" t="str">
        <f aca="false">IF(A197="","",IF(VLOOKUP(A197,データ,13,0)=0,"",VLOOKUP(VLOOKUP(A197,データ,13,0),品名,2)))</f>
        <v/>
      </c>
      <c r="H199" s="70" t="str">
        <f aca="false">IF(A197="",0,VLOOKUP(A197,データ,14,0))</f>
        <v/>
      </c>
      <c r="I199" s="70" t="str">
        <f aca="false">IF(A197="",0,VLOOKUP(A197,データ,15,0))</f>
        <v/>
      </c>
      <c r="J199" s="70" t="str">
        <f aca="false">H199*I199</f>
        <v/>
      </c>
      <c r="K199" s="48"/>
      <c r="L199" s="66"/>
    </row>
    <row r="200" customFormat="false" ht="13.5" hidden="false" customHeight="true" outlineLevel="0" collapsed="false">
      <c r="B200" s="67"/>
      <c r="C200" s="68"/>
      <c r="D200" s="69"/>
      <c r="E200" s="20" t="str">
        <f aca="false">IF(B198="","",VLOOKUP($A198,データ,2,0))</f>
        <v/>
      </c>
      <c r="F200" s="63" t="str">
        <f aca="false">IF(C198="","",VLOOKUP($A198,データ,2,0))</f>
        <v/>
      </c>
      <c r="G200" s="64" t="str">
        <f aca="false">IF(A197="","",IF(VLOOKUP(A197,データ,16,0)=0,"",VLOOKUP(VLOOKUP(A197,データ,16,0),品名,2)))</f>
        <v/>
      </c>
      <c r="H200" s="70" t="str">
        <f aca="false">IF(A197="",0,VLOOKUP(A197,データ,17,0))</f>
        <v/>
      </c>
      <c r="I200" s="70" t="str">
        <f aca="false">IF(A197="",0,VLOOKUP(A197,データ,18,0))</f>
        <v/>
      </c>
      <c r="J200" s="70" t="str">
        <f aca="false">H200*I200</f>
        <v/>
      </c>
      <c r="K200" s="48"/>
      <c r="L200" s="66"/>
    </row>
    <row r="201" customFormat="false" ht="13.5" hidden="false" customHeight="true" outlineLevel="0" collapsed="false">
      <c r="B201" s="67"/>
      <c r="C201" s="68"/>
      <c r="D201" s="69"/>
      <c r="E201" s="20" t="str">
        <f aca="false">IF(B199="","",VLOOKUP($A199,データ,2,0))</f>
        <v/>
      </c>
      <c r="F201" s="63" t="str">
        <f aca="false">IF(C199="","",VLOOKUP($A199,データ,2,0))</f>
        <v/>
      </c>
      <c r="G201" s="64" t="str">
        <f aca="false">IF(A197="","",IF(VLOOKUP(A197,データ,19,0)=0,"",VLOOKUP(VLOOKUP(A197,データ,19,0),品名,2)))</f>
        <v/>
      </c>
      <c r="H201" s="71" t="str">
        <f aca="false">IF(A197="",0,VLOOKUP(A197,データ,20,0))</f>
        <v/>
      </c>
      <c r="I201" s="72" t="str">
        <f aca="false">IF(A197="",0,VLOOKUP(A197,データ,21,0))</f>
        <v/>
      </c>
      <c r="J201" s="72" t="str">
        <f aca="false">H201*I201</f>
        <v/>
      </c>
      <c r="K201" s="48"/>
      <c r="L201" s="66"/>
    </row>
    <row r="202" customFormat="false" ht="13.5" hidden="false" customHeight="true" outlineLevel="0" collapsed="false">
      <c r="B202" s="67" t="str">
        <f aca="false">IF(I202&gt;=1,"k","")</f>
        <v>k</v>
      </c>
      <c r="C202" s="27"/>
      <c r="D202" s="73"/>
      <c r="E202" s="20" t="str">
        <f aca="false">IF(B200="","",VLOOKUP($A200,データ,2,0))</f>
        <v/>
      </c>
      <c r="F202" s="63" t="str">
        <f aca="false">IF(C200="","",VLOOKUP($A200,データ,2,0))</f>
        <v/>
      </c>
      <c r="G202" s="5" t="s">
        <v>38</v>
      </c>
      <c r="H202" s="5"/>
      <c r="I202" s="46" t="str">
        <f aca="false">SUM(I197:I201)</f>
        <v/>
      </c>
      <c r="J202" s="46" t="str">
        <f aca="false">SUM(J197:J201)</f>
        <v/>
      </c>
      <c r="K202" s="46" t="str">
        <f aca="false">IF(J202&lt;5000,J202,5000)</f>
        <v/>
      </c>
      <c r="L202" s="47" t="n">
        <f aca="false">+J202-K202</f>
        <v>0</v>
      </c>
    </row>
    <row r="203" customFormat="false" ht="13.5" hidden="false" customHeight="true" outlineLevel="0" collapsed="false">
      <c r="A203" s="1" t="str">
        <f aca="false">IF(B203&gt;=1,SMALL(順,B203),"")</f>
        <v/>
      </c>
      <c r="C203" s="77" t="s">
        <v>37</v>
      </c>
      <c r="D203" s="77"/>
      <c r="E203" s="77"/>
      <c r="F203" s="77"/>
      <c r="G203" s="77"/>
      <c r="H203" s="77"/>
      <c r="I203" s="77"/>
      <c r="J203" s="77"/>
      <c r="K203" s="75" t="n">
        <f aca="true">IF(K202&lt;1,"",SUMIF($B$8:INDIRECT("b"&amp;ROW()),"=k",$K$8:$K$707))</f>
        <v>0</v>
      </c>
      <c r="L203" s="76"/>
    </row>
    <row r="204" customFormat="false" ht="13.5" hidden="false" customHeight="true" outlineLevel="0" collapsed="false">
      <c r="A204" s="61" t="str">
        <f aca="false">IF(B204="","",SMALL(順,B204))</f>
        <v/>
      </c>
      <c r="B204" s="1" t="str">
        <f aca="false">IF(B197="","",IF(B197+1&gt;入力用!$W$8,"",B197+1))</f>
        <v/>
      </c>
      <c r="C204" s="23" t="str">
        <f aca="false">B204</f>
        <v/>
      </c>
      <c r="D204" s="62"/>
      <c r="E204" s="20" t="str">
        <f aca="false">IF($B204="","",VLOOKUP($A204,データ,5,0))</f>
        <v/>
      </c>
      <c r="F204" s="63" t="str">
        <f aca="false">IF($B204="","",VLOOKUP($A204,データ,6,0))</f>
        <v/>
      </c>
      <c r="G204" s="64" t="str">
        <f aca="false">IF(A204="","",IF(VLOOKUP(A204,データ,7,0)=0,"",VLOOKUP(VLOOKUP(A204,データ,7,0),品名,2)))</f>
        <v/>
      </c>
      <c r="H204" s="65" t="str">
        <f aca="false">IF(A204="",0,VLOOKUP(A204,データ,8,0))</f>
        <v/>
      </c>
      <c r="I204" s="65" t="str">
        <f aca="false">IF(A204="",0,VLOOKUP(A204,データ,9,0))</f>
        <v/>
      </c>
      <c r="J204" s="65" t="str">
        <f aca="false">H204*I204</f>
        <v/>
      </c>
      <c r="K204" s="48"/>
      <c r="L204" s="66"/>
    </row>
    <row r="205" customFormat="false" ht="13.5" hidden="false" customHeight="true" outlineLevel="0" collapsed="false">
      <c r="B205" s="67"/>
      <c r="C205" s="68"/>
      <c r="D205" s="69"/>
      <c r="E205" s="20" t="str">
        <f aca="false">IF(B203="","",VLOOKUP($A203,データ,2,0))</f>
        <v/>
      </c>
      <c r="F205" s="63" t="n">
        <f aca="false">IF(C203="","",VLOOKUP($A203,データ,2,0))</f>
        <v>1</v>
      </c>
      <c r="G205" s="64" t="str">
        <f aca="false">IF(A204="","",IF(VLOOKUP(A204,データ,10,0)=0,"",VLOOKUP(VLOOKUP(A204,データ,10,0),品名,2)))</f>
        <v/>
      </c>
      <c r="H205" s="70" t="str">
        <f aca="false">IF(A204="",0,VLOOKUP(A204,データ,11,0))</f>
        <v/>
      </c>
      <c r="I205" s="70" t="str">
        <f aca="false">IF(A204="",0,VLOOKUP(A204,データ,12,0))</f>
        <v/>
      </c>
      <c r="J205" s="70" t="str">
        <f aca="false">H205*I205</f>
        <v/>
      </c>
      <c r="K205" s="48"/>
      <c r="L205" s="66"/>
    </row>
    <row r="206" customFormat="false" ht="13.5" hidden="false" customHeight="true" outlineLevel="0" collapsed="false">
      <c r="B206" s="67"/>
      <c r="C206" s="68" t="str">
        <f aca="false">IF($B204="","",VLOOKUP($A204,データ,3,0))</f>
        <v/>
      </c>
      <c r="D206" s="69" t="str">
        <f aca="false">IF($B204="","",VLOOKUP($A204,データ,4,0))</f>
        <v/>
      </c>
      <c r="E206" s="20" t="str">
        <f aca="false">IF(B204="","",VLOOKUP($A204,データ,2,0))</f>
        <v/>
      </c>
      <c r="F206" s="63" t="str">
        <f aca="false">IF(C204="","",VLOOKUP($A204,データ,2,0))</f>
        <v/>
      </c>
      <c r="G206" s="64" t="str">
        <f aca="false">IF(A204="","",IF(VLOOKUP(A204,データ,13,0)=0,"",VLOOKUP(VLOOKUP(A204,データ,13,0),品名,2)))</f>
        <v/>
      </c>
      <c r="H206" s="70" t="str">
        <f aca="false">IF(A204="",0,VLOOKUP(A204,データ,14,0))</f>
        <v/>
      </c>
      <c r="I206" s="70" t="str">
        <f aca="false">IF(A204="",0,VLOOKUP(A204,データ,15,0))</f>
        <v/>
      </c>
      <c r="J206" s="70" t="str">
        <f aca="false">H206*I206</f>
        <v/>
      </c>
      <c r="K206" s="48"/>
      <c r="L206" s="66"/>
    </row>
    <row r="207" customFormat="false" ht="13.5" hidden="false" customHeight="true" outlineLevel="0" collapsed="false">
      <c r="B207" s="67"/>
      <c r="C207" s="68"/>
      <c r="D207" s="69"/>
      <c r="E207" s="20" t="str">
        <f aca="false">IF(B205="","",VLOOKUP($A205,データ,2,0))</f>
        <v/>
      </c>
      <c r="F207" s="63" t="str">
        <f aca="false">IF(C205="","",VLOOKUP($A205,データ,2,0))</f>
        <v/>
      </c>
      <c r="G207" s="64" t="str">
        <f aca="false">IF(A204="","",IF(VLOOKUP(A204,データ,16,0)=0,"",VLOOKUP(VLOOKUP(A204,データ,16,0),品名,2)))</f>
        <v/>
      </c>
      <c r="H207" s="70" t="str">
        <f aca="false">IF(A204="",0,VLOOKUP(A204,データ,17,0))</f>
        <v/>
      </c>
      <c r="I207" s="70" t="str">
        <f aca="false">IF(A204="",0,VLOOKUP(A204,データ,18,0))</f>
        <v/>
      </c>
      <c r="J207" s="70" t="str">
        <f aca="false">H207*I207</f>
        <v/>
      </c>
      <c r="K207" s="48"/>
      <c r="L207" s="66"/>
    </row>
    <row r="208" customFormat="false" ht="13.5" hidden="false" customHeight="true" outlineLevel="0" collapsed="false">
      <c r="B208" s="67"/>
      <c r="C208" s="68"/>
      <c r="D208" s="69"/>
      <c r="E208" s="20" t="str">
        <f aca="false">IF(B206="","",VLOOKUP($A206,データ,2,0))</f>
        <v/>
      </c>
      <c r="F208" s="63" t="str">
        <f aca="false">IF(C206="","",VLOOKUP($A206,データ,2,0))</f>
        <v/>
      </c>
      <c r="G208" s="64" t="str">
        <f aca="false">IF(A204="","",IF(VLOOKUP(A204,データ,19,0)=0,"",VLOOKUP(VLOOKUP(A204,データ,19,0),品名,2)))</f>
        <v/>
      </c>
      <c r="H208" s="71" t="str">
        <f aca="false">IF(A204="",0,VLOOKUP(A204,データ,20,0))</f>
        <v/>
      </c>
      <c r="I208" s="72" t="str">
        <f aca="false">IF(A204="",0,VLOOKUP(A204,データ,21,0))</f>
        <v/>
      </c>
      <c r="J208" s="72" t="str">
        <f aca="false">H208*I208</f>
        <v/>
      </c>
      <c r="K208" s="48"/>
      <c r="L208" s="66"/>
    </row>
    <row r="209" customFormat="false" ht="13.5" hidden="false" customHeight="true" outlineLevel="0" collapsed="false">
      <c r="B209" s="67" t="str">
        <f aca="false">IF(I209&gt;=1,"k","")</f>
        <v>k</v>
      </c>
      <c r="C209" s="27"/>
      <c r="D209" s="73"/>
      <c r="E209" s="20" t="str">
        <f aca="false">IF(B207="","",VLOOKUP($A207,データ,2,0))</f>
        <v/>
      </c>
      <c r="F209" s="63" t="str">
        <f aca="false">IF(C207="","",VLOOKUP($A207,データ,2,0))</f>
        <v/>
      </c>
      <c r="G209" s="5" t="s">
        <v>38</v>
      </c>
      <c r="H209" s="5"/>
      <c r="I209" s="46" t="str">
        <f aca="false">SUM(I204:I208)</f>
        <v/>
      </c>
      <c r="J209" s="46" t="str">
        <f aca="false">SUM(J204:J208)</f>
        <v/>
      </c>
      <c r="K209" s="46" t="str">
        <f aca="false">IF(J209&lt;5000,J209,5000)</f>
        <v/>
      </c>
      <c r="L209" s="47" t="n">
        <f aca="false">+J209-K209</f>
        <v>0</v>
      </c>
    </row>
    <row r="210" customFormat="false" ht="13.5" hidden="false" customHeight="true" outlineLevel="0" collapsed="false">
      <c r="A210" s="1" t="str">
        <f aca="false">IF(B210&gt;=1,SMALL(順,B210),"")</f>
        <v/>
      </c>
      <c r="C210" s="77" t="s">
        <v>37</v>
      </c>
      <c r="D210" s="77"/>
      <c r="E210" s="77"/>
      <c r="F210" s="77"/>
      <c r="G210" s="77"/>
      <c r="H210" s="77"/>
      <c r="I210" s="77"/>
      <c r="J210" s="77"/>
      <c r="K210" s="75" t="n">
        <f aca="true">IF(K209&lt;1,"",SUMIF($B$8:INDIRECT("b"&amp;ROW()),"=k",$K$8:$K$707))</f>
        <v>0</v>
      </c>
      <c r="L210" s="76"/>
    </row>
    <row r="211" customFormat="false" ht="13.5" hidden="false" customHeight="true" outlineLevel="0" collapsed="false">
      <c r="A211" s="61" t="str">
        <f aca="false">IF(B211="","",SMALL(順,B211))</f>
        <v/>
      </c>
      <c r="B211" s="1" t="str">
        <f aca="false">IF(B204="","",IF(B204+1&gt;入力用!$W$8,"",B204+1))</f>
        <v/>
      </c>
      <c r="C211" s="23" t="str">
        <f aca="false">B211</f>
        <v/>
      </c>
      <c r="D211" s="62"/>
      <c r="E211" s="20" t="str">
        <f aca="false">IF($B211="","",VLOOKUP($A211,データ,5,0))</f>
        <v/>
      </c>
      <c r="F211" s="63" t="str">
        <f aca="false">IF($B211="","",VLOOKUP($A211,データ,6,0))</f>
        <v/>
      </c>
      <c r="G211" s="64" t="str">
        <f aca="false">IF(A211="","",IF(VLOOKUP(A211,データ,7,0)=0,"",VLOOKUP(VLOOKUP(A211,データ,7,0),品名,2)))</f>
        <v/>
      </c>
      <c r="H211" s="65" t="str">
        <f aca="false">IF(A211="",0,VLOOKUP(A211,データ,8,0))</f>
        <v/>
      </c>
      <c r="I211" s="65" t="str">
        <f aca="false">IF(A211="",0,VLOOKUP(A211,データ,9,0))</f>
        <v/>
      </c>
      <c r="J211" s="65" t="str">
        <f aca="false">H211*I211</f>
        <v/>
      </c>
      <c r="K211" s="48"/>
      <c r="L211" s="66"/>
    </row>
    <row r="212" customFormat="false" ht="13.5" hidden="false" customHeight="true" outlineLevel="0" collapsed="false">
      <c r="B212" s="67"/>
      <c r="C212" s="68"/>
      <c r="D212" s="69"/>
      <c r="E212" s="20" t="str">
        <f aca="false">IF(B210="","",VLOOKUP($A210,データ,2,0))</f>
        <v/>
      </c>
      <c r="F212" s="63" t="n">
        <f aca="false">IF(C210="","",VLOOKUP($A210,データ,2,0))</f>
        <v>1</v>
      </c>
      <c r="G212" s="64" t="str">
        <f aca="false">IF(A211="","",IF(VLOOKUP(A211,データ,10,0)=0,"",VLOOKUP(VLOOKUP(A211,データ,10,0),品名,2)))</f>
        <v/>
      </c>
      <c r="H212" s="70" t="str">
        <f aca="false">IF(A211="",0,VLOOKUP(A211,データ,11,0))</f>
        <v/>
      </c>
      <c r="I212" s="70" t="str">
        <f aca="false">IF(A211="",0,VLOOKUP(A211,データ,12,0))</f>
        <v/>
      </c>
      <c r="J212" s="70" t="str">
        <f aca="false">H212*I212</f>
        <v/>
      </c>
      <c r="K212" s="48"/>
      <c r="L212" s="66"/>
    </row>
    <row r="213" customFormat="false" ht="13.5" hidden="false" customHeight="true" outlineLevel="0" collapsed="false">
      <c r="B213" s="67"/>
      <c r="C213" s="68" t="str">
        <f aca="false">IF($B211="","",VLOOKUP($A211,データ,3,0))</f>
        <v/>
      </c>
      <c r="D213" s="69" t="str">
        <f aca="false">IF($B211="","",VLOOKUP($A211,データ,4,0))</f>
        <v/>
      </c>
      <c r="E213" s="20" t="str">
        <f aca="false">IF(B211="","",VLOOKUP($A211,データ,2,0))</f>
        <v/>
      </c>
      <c r="F213" s="63" t="str">
        <f aca="false">IF(C211="","",VLOOKUP($A211,データ,2,0))</f>
        <v/>
      </c>
      <c r="G213" s="64" t="str">
        <f aca="false">IF(A211="","",IF(VLOOKUP(A211,データ,13,0)=0,"",VLOOKUP(VLOOKUP(A211,データ,13,0),品名,2)))</f>
        <v/>
      </c>
      <c r="H213" s="70" t="str">
        <f aca="false">IF(A211="",0,VLOOKUP(A211,データ,14,0))</f>
        <v/>
      </c>
      <c r="I213" s="70" t="str">
        <f aca="false">IF(A211="",0,VLOOKUP(A211,データ,15,0))</f>
        <v/>
      </c>
      <c r="J213" s="70" t="str">
        <f aca="false">H213*I213</f>
        <v/>
      </c>
      <c r="K213" s="48"/>
      <c r="L213" s="66"/>
    </row>
    <row r="214" customFormat="false" ht="13.5" hidden="false" customHeight="true" outlineLevel="0" collapsed="false">
      <c r="B214" s="67"/>
      <c r="C214" s="68"/>
      <c r="D214" s="69"/>
      <c r="E214" s="20" t="str">
        <f aca="false">IF(B212="","",VLOOKUP($A212,データ,2,0))</f>
        <v/>
      </c>
      <c r="F214" s="63" t="str">
        <f aca="false">IF(C212="","",VLOOKUP($A212,データ,2,0))</f>
        <v/>
      </c>
      <c r="G214" s="64" t="str">
        <f aca="false">IF(A211="","",IF(VLOOKUP(A211,データ,16,0)=0,"",VLOOKUP(VLOOKUP(A211,データ,16,0),品名,2)))</f>
        <v/>
      </c>
      <c r="H214" s="70" t="str">
        <f aca="false">IF(A211="",0,VLOOKUP(A211,データ,17,0))</f>
        <v/>
      </c>
      <c r="I214" s="70" t="str">
        <f aca="false">IF(A211="",0,VLOOKUP(A211,データ,18,0))</f>
        <v/>
      </c>
      <c r="J214" s="70" t="str">
        <f aca="false">H214*I214</f>
        <v/>
      </c>
      <c r="K214" s="48"/>
      <c r="L214" s="66"/>
    </row>
    <row r="215" customFormat="false" ht="13.5" hidden="false" customHeight="true" outlineLevel="0" collapsed="false">
      <c r="B215" s="67"/>
      <c r="C215" s="68"/>
      <c r="D215" s="69"/>
      <c r="E215" s="20" t="str">
        <f aca="false">IF(B213="","",VLOOKUP($A213,データ,2,0))</f>
        <v/>
      </c>
      <c r="F215" s="63" t="str">
        <f aca="false">IF(C213="","",VLOOKUP($A213,データ,2,0))</f>
        <v/>
      </c>
      <c r="G215" s="64" t="str">
        <f aca="false">IF(A211="","",IF(VLOOKUP(A211,データ,19,0)=0,"",VLOOKUP(VLOOKUP(A211,データ,19,0),品名,2)))</f>
        <v/>
      </c>
      <c r="H215" s="71" t="str">
        <f aca="false">IF(A211="",0,VLOOKUP(A211,データ,20,0))</f>
        <v/>
      </c>
      <c r="I215" s="72" t="str">
        <f aca="false">IF(A211="",0,VLOOKUP(A211,データ,21,0))</f>
        <v/>
      </c>
      <c r="J215" s="72" t="str">
        <f aca="false">H215*I215</f>
        <v/>
      </c>
      <c r="K215" s="48"/>
      <c r="L215" s="66"/>
    </row>
    <row r="216" customFormat="false" ht="13.5" hidden="false" customHeight="true" outlineLevel="0" collapsed="false">
      <c r="B216" s="67" t="str">
        <f aca="false">IF(I216&gt;=1,"k","")</f>
        <v>k</v>
      </c>
      <c r="C216" s="27"/>
      <c r="D216" s="73"/>
      <c r="E216" s="20" t="str">
        <f aca="false">IF(B214="","",VLOOKUP($A214,データ,2,0))</f>
        <v/>
      </c>
      <c r="F216" s="63" t="str">
        <f aca="false">IF(C214="","",VLOOKUP($A214,データ,2,0))</f>
        <v/>
      </c>
      <c r="G216" s="5" t="s">
        <v>38</v>
      </c>
      <c r="H216" s="5"/>
      <c r="I216" s="46" t="str">
        <f aca="false">SUM(I211:I215)</f>
        <v/>
      </c>
      <c r="J216" s="46" t="str">
        <f aca="false">SUM(J211:J215)</f>
        <v/>
      </c>
      <c r="K216" s="46" t="str">
        <f aca="false">IF(J216&lt;5000,J216,5000)</f>
        <v/>
      </c>
      <c r="L216" s="47" t="n">
        <f aca="false">+J216-K216</f>
        <v>0</v>
      </c>
    </row>
    <row r="217" customFormat="false" ht="13.5" hidden="false" customHeight="true" outlineLevel="0" collapsed="false">
      <c r="A217" s="1" t="str">
        <f aca="false">IF(B217&gt;=1,SMALL(順,B217),"")</f>
        <v/>
      </c>
      <c r="C217" s="77" t="s">
        <v>37</v>
      </c>
      <c r="D217" s="77"/>
      <c r="E217" s="77"/>
      <c r="F217" s="77"/>
      <c r="G217" s="77"/>
      <c r="H217" s="77"/>
      <c r="I217" s="77"/>
      <c r="J217" s="77"/>
      <c r="K217" s="75" t="n">
        <f aca="true">IF(K216&lt;1,"",SUMIF($B$8:INDIRECT("b"&amp;ROW()),"=k",$K$8:$K$707))</f>
        <v>0</v>
      </c>
      <c r="L217" s="76"/>
    </row>
    <row r="218" customFormat="false" ht="13.5" hidden="false" customHeight="true" outlineLevel="0" collapsed="false">
      <c r="A218" s="61" t="str">
        <f aca="false">IF(B218="","",SMALL(順,B218))</f>
        <v/>
      </c>
      <c r="B218" s="1" t="str">
        <f aca="false">IF(B211="","",IF(B211+1&gt;入力用!$W$8,"",B211+1))</f>
        <v/>
      </c>
      <c r="C218" s="23" t="str">
        <f aca="false">B218</f>
        <v/>
      </c>
      <c r="D218" s="62"/>
      <c r="E218" s="20" t="str">
        <f aca="false">IF($B218="","",VLOOKUP($A218,データ,5,0))</f>
        <v/>
      </c>
      <c r="F218" s="63" t="str">
        <f aca="false">IF($B218="","",VLOOKUP($A218,データ,6,0))</f>
        <v/>
      </c>
      <c r="G218" s="64" t="str">
        <f aca="false">IF(A218="","",IF(VLOOKUP(A218,データ,7,0)=0,"",VLOOKUP(VLOOKUP(A218,データ,7,0),品名,2)))</f>
        <v/>
      </c>
      <c r="H218" s="65" t="str">
        <f aca="false">IF(A218="",0,VLOOKUP(A218,データ,8,0))</f>
        <v/>
      </c>
      <c r="I218" s="65" t="str">
        <f aca="false">IF(A218="",0,VLOOKUP(A218,データ,9,0))</f>
        <v/>
      </c>
      <c r="J218" s="65" t="str">
        <f aca="false">H218*I218</f>
        <v/>
      </c>
      <c r="K218" s="48"/>
      <c r="L218" s="66"/>
    </row>
    <row r="219" customFormat="false" ht="13.5" hidden="false" customHeight="true" outlineLevel="0" collapsed="false">
      <c r="B219" s="67"/>
      <c r="C219" s="68"/>
      <c r="D219" s="69"/>
      <c r="E219" s="20" t="str">
        <f aca="false">IF(B217="","",VLOOKUP($A217,データ,2,0))</f>
        <v/>
      </c>
      <c r="F219" s="63" t="n">
        <f aca="false">IF(C217="","",VLOOKUP($A217,データ,2,0))</f>
        <v>1</v>
      </c>
      <c r="G219" s="64" t="str">
        <f aca="false">IF(A218="","",IF(VLOOKUP(A218,データ,10,0)=0,"",VLOOKUP(VLOOKUP(A218,データ,10,0),品名,2)))</f>
        <v/>
      </c>
      <c r="H219" s="70" t="str">
        <f aca="false">IF(A218="",0,VLOOKUP(A218,データ,11,0))</f>
        <v/>
      </c>
      <c r="I219" s="70" t="str">
        <f aca="false">IF(A218="",0,VLOOKUP(A218,データ,12,0))</f>
        <v/>
      </c>
      <c r="J219" s="70" t="str">
        <f aca="false">H219*I219</f>
        <v/>
      </c>
      <c r="K219" s="48"/>
      <c r="L219" s="66"/>
    </row>
    <row r="220" customFormat="false" ht="13.5" hidden="false" customHeight="true" outlineLevel="0" collapsed="false">
      <c r="B220" s="67"/>
      <c r="C220" s="68" t="str">
        <f aca="false">IF($B218="","",VLOOKUP($A218,データ,3,0))</f>
        <v/>
      </c>
      <c r="D220" s="69" t="str">
        <f aca="false">IF($B218="","",VLOOKUP($A218,データ,4,0))</f>
        <v/>
      </c>
      <c r="E220" s="20" t="str">
        <f aca="false">IF(B218="","",VLOOKUP($A218,データ,2,0))</f>
        <v/>
      </c>
      <c r="F220" s="63" t="str">
        <f aca="false">IF(C218="","",VLOOKUP($A218,データ,2,0))</f>
        <v/>
      </c>
      <c r="G220" s="64" t="str">
        <f aca="false">IF(A218="","",IF(VLOOKUP(A218,データ,13,0)=0,"",VLOOKUP(VLOOKUP(A218,データ,13,0),品名,2)))</f>
        <v/>
      </c>
      <c r="H220" s="70" t="str">
        <f aca="false">IF(A218="",0,VLOOKUP(A218,データ,14,0))</f>
        <v/>
      </c>
      <c r="I220" s="70" t="str">
        <f aca="false">IF(A218="",0,VLOOKUP(A218,データ,15,0))</f>
        <v/>
      </c>
      <c r="J220" s="70" t="str">
        <f aca="false">H220*I220</f>
        <v/>
      </c>
      <c r="K220" s="48"/>
      <c r="L220" s="66"/>
    </row>
    <row r="221" customFormat="false" ht="13.5" hidden="false" customHeight="true" outlineLevel="0" collapsed="false">
      <c r="B221" s="67"/>
      <c r="C221" s="68"/>
      <c r="D221" s="69"/>
      <c r="E221" s="20" t="str">
        <f aca="false">IF(B219="","",VLOOKUP($A219,データ,2,0))</f>
        <v/>
      </c>
      <c r="F221" s="63" t="str">
        <f aca="false">IF(C219="","",VLOOKUP($A219,データ,2,0))</f>
        <v/>
      </c>
      <c r="G221" s="64" t="str">
        <f aca="false">IF(A218="","",IF(VLOOKUP(A218,データ,16,0)=0,"",VLOOKUP(VLOOKUP(A218,データ,16,0),品名,2)))</f>
        <v/>
      </c>
      <c r="H221" s="70" t="str">
        <f aca="false">IF(A218="",0,VLOOKUP(A218,データ,17,0))</f>
        <v/>
      </c>
      <c r="I221" s="70" t="str">
        <f aca="false">IF(A218="",0,VLOOKUP(A218,データ,18,0))</f>
        <v/>
      </c>
      <c r="J221" s="70" t="str">
        <f aca="false">H221*I221</f>
        <v/>
      </c>
      <c r="K221" s="48"/>
      <c r="L221" s="66"/>
    </row>
    <row r="222" customFormat="false" ht="13.5" hidden="false" customHeight="true" outlineLevel="0" collapsed="false">
      <c r="B222" s="67"/>
      <c r="C222" s="68"/>
      <c r="D222" s="69"/>
      <c r="E222" s="20" t="str">
        <f aca="false">IF(B220="","",VLOOKUP($A220,データ,2,0))</f>
        <v/>
      </c>
      <c r="F222" s="63" t="str">
        <f aca="false">IF(C220="","",VLOOKUP($A220,データ,2,0))</f>
        <v/>
      </c>
      <c r="G222" s="64" t="str">
        <f aca="false">IF(A218="","",IF(VLOOKUP(A218,データ,19,0)=0,"",VLOOKUP(VLOOKUP(A218,データ,19,0),品名,2)))</f>
        <v/>
      </c>
      <c r="H222" s="71" t="str">
        <f aca="false">IF(A218="",0,VLOOKUP(A218,データ,20,0))</f>
        <v/>
      </c>
      <c r="I222" s="72" t="str">
        <f aca="false">IF(A218="",0,VLOOKUP(A218,データ,21,0))</f>
        <v/>
      </c>
      <c r="J222" s="72" t="str">
        <f aca="false">H222*I222</f>
        <v/>
      </c>
      <c r="K222" s="48"/>
      <c r="L222" s="66"/>
    </row>
    <row r="223" customFormat="false" ht="13.5" hidden="false" customHeight="true" outlineLevel="0" collapsed="false">
      <c r="B223" s="67" t="str">
        <f aca="false">IF(I223&gt;=1,"k","")</f>
        <v>k</v>
      </c>
      <c r="C223" s="27"/>
      <c r="D223" s="73"/>
      <c r="E223" s="20" t="str">
        <f aca="false">IF(B221="","",VLOOKUP($A221,データ,2,0))</f>
        <v/>
      </c>
      <c r="F223" s="63" t="str">
        <f aca="false">IF(C221="","",VLOOKUP($A221,データ,2,0))</f>
        <v/>
      </c>
      <c r="G223" s="5" t="s">
        <v>38</v>
      </c>
      <c r="H223" s="5"/>
      <c r="I223" s="46" t="str">
        <f aca="false">SUM(I218:I222)</f>
        <v/>
      </c>
      <c r="J223" s="46" t="str">
        <f aca="false">SUM(J218:J222)</f>
        <v/>
      </c>
      <c r="K223" s="46" t="str">
        <f aca="false">IF(J223&lt;5000,J223,5000)</f>
        <v/>
      </c>
      <c r="L223" s="47" t="n">
        <f aca="false">+J223-K223</f>
        <v>0</v>
      </c>
    </row>
    <row r="224" customFormat="false" ht="13.5" hidden="false" customHeight="true" outlineLevel="0" collapsed="false">
      <c r="A224" s="1" t="str">
        <f aca="false">IF(B224&gt;=1,SMALL(順,B224),"")</f>
        <v/>
      </c>
      <c r="C224" s="77" t="s">
        <v>37</v>
      </c>
      <c r="D224" s="77"/>
      <c r="E224" s="77"/>
      <c r="F224" s="77"/>
      <c r="G224" s="77"/>
      <c r="H224" s="77"/>
      <c r="I224" s="77"/>
      <c r="J224" s="77"/>
      <c r="K224" s="75" t="n">
        <f aca="true">IF(K223&lt;1,"",SUMIF($B$8:INDIRECT("b"&amp;ROW()),"=k",$K$8:$K$707))</f>
        <v>0</v>
      </c>
      <c r="L224" s="76"/>
    </row>
    <row r="225" customFormat="false" ht="13.5" hidden="false" customHeight="true" outlineLevel="0" collapsed="false">
      <c r="A225" s="61" t="str">
        <f aca="false">IF(B225="","",SMALL(順,B225))</f>
        <v/>
      </c>
      <c r="B225" s="1" t="str">
        <f aca="false">IF(B218="","",IF(B218+1&gt;入力用!$W$8,"",B218+1))</f>
        <v/>
      </c>
      <c r="C225" s="23" t="str">
        <f aca="false">B225</f>
        <v/>
      </c>
      <c r="D225" s="62"/>
      <c r="E225" s="20" t="str">
        <f aca="false">IF($B225="","",VLOOKUP($A225,データ,5,0))</f>
        <v/>
      </c>
      <c r="F225" s="63" t="str">
        <f aca="false">IF($B225="","",VLOOKUP($A225,データ,6,0))</f>
        <v/>
      </c>
      <c r="G225" s="64" t="str">
        <f aca="false">IF(A225="","",IF(VLOOKUP(A225,データ,7,0)=0,"",VLOOKUP(VLOOKUP(A225,データ,7,0),品名,2)))</f>
        <v/>
      </c>
      <c r="H225" s="65" t="str">
        <f aca="false">IF(A225="",0,VLOOKUP(A225,データ,8,0))</f>
        <v/>
      </c>
      <c r="I225" s="65" t="str">
        <f aca="false">IF(A225="",0,VLOOKUP(A225,データ,9,0))</f>
        <v/>
      </c>
      <c r="J225" s="65" t="str">
        <f aca="false">H225*I225</f>
        <v/>
      </c>
      <c r="K225" s="48"/>
      <c r="L225" s="66"/>
    </row>
    <row r="226" customFormat="false" ht="13.5" hidden="false" customHeight="true" outlineLevel="0" collapsed="false">
      <c r="B226" s="67"/>
      <c r="C226" s="68"/>
      <c r="D226" s="69"/>
      <c r="E226" s="20" t="str">
        <f aca="false">IF(B224="","",VLOOKUP($A224,データ,2,0))</f>
        <v/>
      </c>
      <c r="F226" s="63" t="n">
        <f aca="false">IF(C224="","",VLOOKUP($A224,データ,2,0))</f>
        <v>1</v>
      </c>
      <c r="G226" s="64" t="str">
        <f aca="false">IF(A225="","",IF(VLOOKUP(A225,データ,10,0)=0,"",VLOOKUP(VLOOKUP(A225,データ,10,0),品名,2)))</f>
        <v/>
      </c>
      <c r="H226" s="70" t="str">
        <f aca="false">IF(A225="",0,VLOOKUP(A225,データ,11,0))</f>
        <v/>
      </c>
      <c r="I226" s="70" t="str">
        <f aca="false">IF(A225="",0,VLOOKUP(A225,データ,12,0))</f>
        <v/>
      </c>
      <c r="J226" s="70" t="str">
        <f aca="false">H226*I226</f>
        <v/>
      </c>
      <c r="K226" s="48"/>
      <c r="L226" s="66"/>
    </row>
    <row r="227" customFormat="false" ht="13.5" hidden="false" customHeight="true" outlineLevel="0" collapsed="false">
      <c r="B227" s="67"/>
      <c r="C227" s="68" t="str">
        <f aca="false">IF($B225="","",VLOOKUP($A225,データ,3,0))</f>
        <v/>
      </c>
      <c r="D227" s="69" t="str">
        <f aca="false">IF($B225="","",VLOOKUP($A225,データ,4,0))</f>
        <v/>
      </c>
      <c r="E227" s="20" t="str">
        <f aca="false">IF(B225="","",VLOOKUP($A225,データ,2,0))</f>
        <v/>
      </c>
      <c r="F227" s="63" t="str">
        <f aca="false">IF(C225="","",VLOOKUP($A225,データ,2,0))</f>
        <v/>
      </c>
      <c r="G227" s="64" t="str">
        <f aca="false">IF(A225="","",IF(VLOOKUP(A225,データ,13,0)=0,"",VLOOKUP(VLOOKUP(A225,データ,13,0),品名,2)))</f>
        <v/>
      </c>
      <c r="H227" s="70" t="str">
        <f aca="false">IF(A225="",0,VLOOKUP(A225,データ,14,0))</f>
        <v/>
      </c>
      <c r="I227" s="70" t="str">
        <f aca="false">IF(A225="",0,VLOOKUP(A225,データ,15,0))</f>
        <v/>
      </c>
      <c r="J227" s="70" t="str">
        <f aca="false">H227*I227</f>
        <v/>
      </c>
      <c r="K227" s="48"/>
      <c r="L227" s="66"/>
    </row>
    <row r="228" customFormat="false" ht="13.5" hidden="false" customHeight="true" outlineLevel="0" collapsed="false">
      <c r="B228" s="67"/>
      <c r="C228" s="68"/>
      <c r="D228" s="69"/>
      <c r="E228" s="20" t="str">
        <f aca="false">IF(B226="","",VLOOKUP($A226,データ,2,0))</f>
        <v/>
      </c>
      <c r="F228" s="63" t="str">
        <f aca="false">IF(C226="","",VLOOKUP($A226,データ,2,0))</f>
        <v/>
      </c>
      <c r="G228" s="64" t="str">
        <f aca="false">IF(A225="","",IF(VLOOKUP(A225,データ,16,0)=0,"",VLOOKUP(VLOOKUP(A225,データ,16,0),品名,2)))</f>
        <v/>
      </c>
      <c r="H228" s="70" t="str">
        <f aca="false">IF(A225="",0,VLOOKUP(A225,データ,17,0))</f>
        <v/>
      </c>
      <c r="I228" s="70" t="str">
        <f aca="false">IF(A225="",0,VLOOKUP(A225,データ,18,0))</f>
        <v/>
      </c>
      <c r="J228" s="70" t="str">
        <f aca="false">H228*I228</f>
        <v/>
      </c>
      <c r="K228" s="48"/>
      <c r="L228" s="66"/>
    </row>
    <row r="229" customFormat="false" ht="13.5" hidden="false" customHeight="true" outlineLevel="0" collapsed="false">
      <c r="B229" s="67"/>
      <c r="C229" s="68"/>
      <c r="D229" s="69"/>
      <c r="E229" s="20" t="str">
        <f aca="false">IF(B227="","",VLOOKUP($A227,データ,2,0))</f>
        <v/>
      </c>
      <c r="F229" s="63" t="str">
        <f aca="false">IF(C227="","",VLOOKUP($A227,データ,2,0))</f>
        <v/>
      </c>
      <c r="G229" s="64" t="str">
        <f aca="false">IF(A225="","",IF(VLOOKUP(A225,データ,19,0)=0,"",VLOOKUP(VLOOKUP(A225,データ,19,0),品名,2)))</f>
        <v/>
      </c>
      <c r="H229" s="71" t="str">
        <f aca="false">IF(A225="",0,VLOOKUP(A225,データ,20,0))</f>
        <v/>
      </c>
      <c r="I229" s="72" t="str">
        <f aca="false">IF(A225="",0,VLOOKUP(A225,データ,21,0))</f>
        <v/>
      </c>
      <c r="J229" s="72" t="str">
        <f aca="false">H229*I229</f>
        <v/>
      </c>
      <c r="K229" s="48"/>
      <c r="L229" s="66"/>
    </row>
    <row r="230" customFormat="false" ht="13.5" hidden="false" customHeight="true" outlineLevel="0" collapsed="false">
      <c r="B230" s="67" t="str">
        <f aca="false">IF(I230&gt;=1,"k","")</f>
        <v>k</v>
      </c>
      <c r="C230" s="27"/>
      <c r="D230" s="73"/>
      <c r="E230" s="20" t="str">
        <f aca="false">IF(B228="","",VLOOKUP($A228,データ,2,0))</f>
        <v/>
      </c>
      <c r="F230" s="63" t="str">
        <f aca="false">IF(C228="","",VLOOKUP($A228,データ,2,0))</f>
        <v/>
      </c>
      <c r="G230" s="5" t="s">
        <v>38</v>
      </c>
      <c r="H230" s="5"/>
      <c r="I230" s="46" t="str">
        <f aca="false">SUM(I225:I229)</f>
        <v/>
      </c>
      <c r="J230" s="46" t="str">
        <f aca="false">SUM(J225:J229)</f>
        <v/>
      </c>
      <c r="K230" s="46" t="str">
        <f aca="false">IF(J230&lt;5000,J230,5000)</f>
        <v/>
      </c>
      <c r="L230" s="47" t="n">
        <f aca="false">+J230-K230</f>
        <v>0</v>
      </c>
    </row>
    <row r="231" customFormat="false" ht="13.5" hidden="false" customHeight="true" outlineLevel="0" collapsed="false">
      <c r="A231" s="1" t="str">
        <f aca="false">IF(B231&gt;=1,SMALL(順,B231),"")</f>
        <v/>
      </c>
      <c r="C231" s="77" t="s">
        <v>37</v>
      </c>
      <c r="D231" s="77"/>
      <c r="E231" s="77"/>
      <c r="F231" s="77"/>
      <c r="G231" s="77"/>
      <c r="H231" s="77"/>
      <c r="I231" s="77"/>
      <c r="J231" s="77"/>
      <c r="K231" s="75" t="n">
        <f aca="true">IF(K230&lt;1,"",SUMIF($B$8:INDIRECT("b"&amp;ROW()),"=k",$K$8:$K$707))</f>
        <v>0</v>
      </c>
      <c r="L231" s="76"/>
    </row>
    <row r="232" customFormat="false" ht="13.5" hidden="false" customHeight="true" outlineLevel="0" collapsed="false">
      <c r="A232" s="61" t="str">
        <f aca="false">IF(B232="","",SMALL(順,B232))</f>
        <v/>
      </c>
      <c r="B232" s="1" t="str">
        <f aca="false">IF(B225="","",IF(B225+1&gt;入力用!$W$8,"",B225+1))</f>
        <v/>
      </c>
      <c r="C232" s="23" t="str">
        <f aca="false">B232</f>
        <v/>
      </c>
      <c r="D232" s="62"/>
      <c r="E232" s="20" t="str">
        <f aca="false">IF($B232="","",VLOOKUP($A232,データ,5,0))</f>
        <v/>
      </c>
      <c r="F232" s="63" t="str">
        <f aca="false">IF($B232="","",VLOOKUP($A232,データ,6,0))</f>
        <v/>
      </c>
      <c r="G232" s="64" t="str">
        <f aca="false">IF(A232="","",IF(VLOOKUP(A232,データ,7,0)=0,"",VLOOKUP(VLOOKUP(A232,データ,7,0),品名,2)))</f>
        <v/>
      </c>
      <c r="H232" s="65" t="str">
        <f aca="false">IF(A232="",0,VLOOKUP(A232,データ,8,0))</f>
        <v/>
      </c>
      <c r="I232" s="65" t="str">
        <f aca="false">IF(A232="",0,VLOOKUP(A232,データ,9,0))</f>
        <v/>
      </c>
      <c r="J232" s="65" t="str">
        <f aca="false">H232*I232</f>
        <v/>
      </c>
      <c r="K232" s="48"/>
      <c r="L232" s="66"/>
    </row>
    <row r="233" customFormat="false" ht="13.5" hidden="false" customHeight="true" outlineLevel="0" collapsed="false">
      <c r="B233" s="67"/>
      <c r="C233" s="68"/>
      <c r="D233" s="69"/>
      <c r="E233" s="20" t="str">
        <f aca="false">IF(B231="","",VLOOKUP($A231,データ,2,0))</f>
        <v/>
      </c>
      <c r="F233" s="63" t="n">
        <f aca="false">IF(C231="","",VLOOKUP($A231,データ,2,0))</f>
        <v>1</v>
      </c>
      <c r="G233" s="64" t="str">
        <f aca="false">IF(A232="","",IF(VLOOKUP(A232,データ,10,0)=0,"",VLOOKUP(VLOOKUP(A232,データ,10,0),品名,2)))</f>
        <v/>
      </c>
      <c r="H233" s="70" t="str">
        <f aca="false">IF(A232="",0,VLOOKUP(A232,データ,11,0))</f>
        <v/>
      </c>
      <c r="I233" s="70" t="str">
        <f aca="false">IF(A232="",0,VLOOKUP(A232,データ,12,0))</f>
        <v/>
      </c>
      <c r="J233" s="70" t="str">
        <f aca="false">H233*I233</f>
        <v/>
      </c>
      <c r="K233" s="48"/>
      <c r="L233" s="66"/>
    </row>
    <row r="234" customFormat="false" ht="13.5" hidden="false" customHeight="true" outlineLevel="0" collapsed="false">
      <c r="B234" s="67"/>
      <c r="C234" s="68" t="str">
        <f aca="false">IF($B232="","",VLOOKUP($A232,データ,3,0))</f>
        <v/>
      </c>
      <c r="D234" s="69" t="str">
        <f aca="false">IF($B232="","",VLOOKUP($A232,データ,4,0))</f>
        <v/>
      </c>
      <c r="E234" s="20" t="str">
        <f aca="false">IF(B232="","",VLOOKUP($A232,データ,2,0))</f>
        <v/>
      </c>
      <c r="F234" s="63" t="str">
        <f aca="false">IF(C232="","",VLOOKUP($A232,データ,2,0))</f>
        <v/>
      </c>
      <c r="G234" s="64" t="str">
        <f aca="false">IF(A232="","",IF(VLOOKUP(A232,データ,13,0)=0,"",VLOOKUP(VLOOKUP(A232,データ,13,0),品名,2)))</f>
        <v/>
      </c>
      <c r="H234" s="70" t="str">
        <f aca="false">IF(A232="",0,VLOOKUP(A232,データ,14,0))</f>
        <v/>
      </c>
      <c r="I234" s="70" t="str">
        <f aca="false">IF(A232="",0,VLOOKUP(A232,データ,15,0))</f>
        <v/>
      </c>
      <c r="J234" s="70" t="str">
        <f aca="false">H234*I234</f>
        <v/>
      </c>
      <c r="K234" s="48"/>
      <c r="L234" s="66"/>
    </row>
    <row r="235" customFormat="false" ht="13.5" hidden="false" customHeight="true" outlineLevel="0" collapsed="false">
      <c r="B235" s="67"/>
      <c r="C235" s="68"/>
      <c r="D235" s="69"/>
      <c r="E235" s="20" t="str">
        <f aca="false">IF(B233="","",VLOOKUP($A233,データ,2,0))</f>
        <v/>
      </c>
      <c r="F235" s="63" t="str">
        <f aca="false">IF(C233="","",VLOOKUP($A233,データ,2,0))</f>
        <v/>
      </c>
      <c r="G235" s="64" t="str">
        <f aca="false">IF(A232="","",IF(VLOOKUP(A232,データ,16,0)=0,"",VLOOKUP(VLOOKUP(A232,データ,16,0),品名,2)))</f>
        <v/>
      </c>
      <c r="H235" s="70" t="str">
        <f aca="false">IF(A232="",0,VLOOKUP(A232,データ,17,0))</f>
        <v/>
      </c>
      <c r="I235" s="70" t="str">
        <f aca="false">IF(A232="",0,VLOOKUP(A232,データ,18,0))</f>
        <v/>
      </c>
      <c r="J235" s="70" t="str">
        <f aca="false">H235*I235</f>
        <v/>
      </c>
      <c r="K235" s="48"/>
      <c r="L235" s="66"/>
    </row>
    <row r="236" customFormat="false" ht="13.5" hidden="false" customHeight="true" outlineLevel="0" collapsed="false">
      <c r="B236" s="67"/>
      <c r="C236" s="68"/>
      <c r="D236" s="69"/>
      <c r="E236" s="20" t="str">
        <f aca="false">IF(B234="","",VLOOKUP($A234,データ,2,0))</f>
        <v/>
      </c>
      <c r="F236" s="63" t="str">
        <f aca="false">IF(C234="","",VLOOKUP($A234,データ,2,0))</f>
        <v/>
      </c>
      <c r="G236" s="64" t="str">
        <f aca="false">IF(A232="","",IF(VLOOKUP(A232,データ,19,0)=0,"",VLOOKUP(VLOOKUP(A232,データ,19,0),品名,2)))</f>
        <v/>
      </c>
      <c r="H236" s="71" t="str">
        <f aca="false">IF(A232="",0,VLOOKUP(A232,データ,20,0))</f>
        <v/>
      </c>
      <c r="I236" s="72" t="str">
        <f aca="false">IF(A232="",0,VLOOKUP(A232,データ,21,0))</f>
        <v/>
      </c>
      <c r="J236" s="72" t="str">
        <f aca="false">H236*I236</f>
        <v/>
      </c>
      <c r="K236" s="48"/>
      <c r="L236" s="66"/>
    </row>
    <row r="237" customFormat="false" ht="13.5" hidden="false" customHeight="true" outlineLevel="0" collapsed="false">
      <c r="B237" s="67" t="str">
        <f aca="false">IF(I237&gt;=1,"k","")</f>
        <v>k</v>
      </c>
      <c r="C237" s="27"/>
      <c r="D237" s="73"/>
      <c r="E237" s="20" t="str">
        <f aca="false">IF(B235="","",VLOOKUP($A235,データ,2,0))</f>
        <v/>
      </c>
      <c r="F237" s="63" t="str">
        <f aca="false">IF(C235="","",VLOOKUP($A235,データ,2,0))</f>
        <v/>
      </c>
      <c r="G237" s="5" t="s">
        <v>38</v>
      </c>
      <c r="H237" s="5"/>
      <c r="I237" s="46" t="str">
        <f aca="false">SUM(I232:I236)</f>
        <v/>
      </c>
      <c r="J237" s="46" t="str">
        <f aca="false">SUM(J232:J236)</f>
        <v/>
      </c>
      <c r="K237" s="46" t="str">
        <f aca="false">IF(J237&lt;5000,J237,5000)</f>
        <v/>
      </c>
      <c r="L237" s="47" t="n">
        <f aca="false">+J237-K237</f>
        <v>0</v>
      </c>
    </row>
    <row r="238" customFormat="false" ht="13.5" hidden="false" customHeight="true" outlineLevel="0" collapsed="false">
      <c r="A238" s="1" t="str">
        <f aca="false">IF(B238&gt;=1,SMALL(順,B238),"")</f>
        <v/>
      </c>
      <c r="C238" s="77" t="s">
        <v>37</v>
      </c>
      <c r="D238" s="77"/>
      <c r="E238" s="77"/>
      <c r="F238" s="77"/>
      <c r="G238" s="77"/>
      <c r="H238" s="77"/>
      <c r="I238" s="77"/>
      <c r="J238" s="77"/>
      <c r="K238" s="75" t="n">
        <f aca="true">IF(K237&lt;1,"",SUMIF($B$8:INDIRECT("b"&amp;ROW()),"=k",$K$8:$K$707))</f>
        <v>0</v>
      </c>
      <c r="L238" s="76"/>
    </row>
    <row r="239" customFormat="false" ht="13.5" hidden="false" customHeight="true" outlineLevel="0" collapsed="false">
      <c r="A239" s="61" t="str">
        <f aca="false">IF(B239="","",SMALL(順,B239))</f>
        <v/>
      </c>
      <c r="B239" s="1" t="str">
        <f aca="false">IF(B232="","",IF(B232+1&gt;入力用!$W$8,"",B232+1))</f>
        <v/>
      </c>
      <c r="C239" s="23" t="str">
        <f aca="false">B239</f>
        <v/>
      </c>
      <c r="D239" s="62"/>
      <c r="E239" s="20" t="str">
        <f aca="false">IF($B239="","",VLOOKUP($A239,データ,5,0))</f>
        <v/>
      </c>
      <c r="F239" s="63" t="str">
        <f aca="false">IF($B239="","",VLOOKUP($A239,データ,6,0))</f>
        <v/>
      </c>
      <c r="G239" s="64" t="str">
        <f aca="false">IF(A239="","",IF(VLOOKUP(A239,データ,7,0)=0,"",VLOOKUP(VLOOKUP(A239,データ,7,0),品名,2)))</f>
        <v/>
      </c>
      <c r="H239" s="65" t="str">
        <f aca="false">IF(A239="",0,VLOOKUP(A239,データ,8,0))</f>
        <v/>
      </c>
      <c r="I239" s="65" t="str">
        <f aca="false">IF(A239="",0,VLOOKUP(A239,データ,9,0))</f>
        <v/>
      </c>
      <c r="J239" s="65" t="str">
        <f aca="false">H239*I239</f>
        <v/>
      </c>
      <c r="K239" s="48"/>
      <c r="L239" s="66"/>
    </row>
    <row r="240" customFormat="false" ht="13.5" hidden="false" customHeight="true" outlineLevel="0" collapsed="false">
      <c r="B240" s="67"/>
      <c r="C240" s="68"/>
      <c r="D240" s="69"/>
      <c r="E240" s="20" t="str">
        <f aca="false">IF(B238="","",VLOOKUP($A238,データ,2,0))</f>
        <v/>
      </c>
      <c r="F240" s="63" t="n">
        <f aca="false">IF(C238="","",VLOOKUP($A238,データ,2,0))</f>
        <v>1</v>
      </c>
      <c r="G240" s="64" t="str">
        <f aca="false">IF(A239="","",IF(VLOOKUP(A239,データ,10,0)=0,"",VLOOKUP(VLOOKUP(A239,データ,10,0),品名,2)))</f>
        <v/>
      </c>
      <c r="H240" s="70" t="str">
        <f aca="false">IF(A239="",0,VLOOKUP(A239,データ,11,0))</f>
        <v/>
      </c>
      <c r="I240" s="70" t="str">
        <f aca="false">IF(A239="",0,VLOOKUP(A239,データ,12,0))</f>
        <v/>
      </c>
      <c r="J240" s="70" t="str">
        <f aca="false">H240*I240</f>
        <v/>
      </c>
      <c r="K240" s="48"/>
      <c r="L240" s="66"/>
    </row>
    <row r="241" customFormat="false" ht="13.5" hidden="false" customHeight="true" outlineLevel="0" collapsed="false">
      <c r="B241" s="67"/>
      <c r="C241" s="68" t="str">
        <f aca="false">IF($B239="","",VLOOKUP($A239,データ,3,0))</f>
        <v/>
      </c>
      <c r="D241" s="69" t="str">
        <f aca="false">IF($B239="","",VLOOKUP($A239,データ,4,0))</f>
        <v/>
      </c>
      <c r="E241" s="20" t="str">
        <f aca="false">IF(B239="","",VLOOKUP($A239,データ,2,0))</f>
        <v/>
      </c>
      <c r="F241" s="63" t="str">
        <f aca="false">IF(C239="","",VLOOKUP($A239,データ,2,0))</f>
        <v/>
      </c>
      <c r="G241" s="64" t="str">
        <f aca="false">IF(A239="","",IF(VLOOKUP(A239,データ,13,0)=0,"",VLOOKUP(VLOOKUP(A239,データ,13,0),品名,2)))</f>
        <v/>
      </c>
      <c r="H241" s="70" t="str">
        <f aca="false">IF(A239="",0,VLOOKUP(A239,データ,14,0))</f>
        <v/>
      </c>
      <c r="I241" s="70" t="str">
        <f aca="false">IF(A239="",0,VLOOKUP(A239,データ,15,0))</f>
        <v/>
      </c>
      <c r="J241" s="70" t="str">
        <f aca="false">H241*I241</f>
        <v/>
      </c>
      <c r="K241" s="48"/>
      <c r="L241" s="66"/>
    </row>
    <row r="242" customFormat="false" ht="13.5" hidden="false" customHeight="true" outlineLevel="0" collapsed="false">
      <c r="B242" s="67"/>
      <c r="C242" s="68"/>
      <c r="D242" s="69"/>
      <c r="E242" s="20" t="str">
        <f aca="false">IF(B240="","",VLOOKUP($A240,データ,2,0))</f>
        <v/>
      </c>
      <c r="F242" s="63" t="str">
        <f aca="false">IF(C240="","",VLOOKUP($A240,データ,2,0))</f>
        <v/>
      </c>
      <c r="G242" s="64" t="str">
        <f aca="false">IF(A239="","",IF(VLOOKUP(A239,データ,16,0)=0,"",VLOOKUP(VLOOKUP(A239,データ,16,0),品名,2)))</f>
        <v/>
      </c>
      <c r="H242" s="70" t="str">
        <f aca="false">IF(A239="",0,VLOOKUP(A239,データ,17,0))</f>
        <v/>
      </c>
      <c r="I242" s="70" t="str">
        <f aca="false">IF(A239="",0,VLOOKUP(A239,データ,18,0))</f>
        <v/>
      </c>
      <c r="J242" s="70" t="str">
        <f aca="false">H242*I242</f>
        <v/>
      </c>
      <c r="K242" s="48"/>
      <c r="L242" s="66"/>
    </row>
    <row r="243" customFormat="false" ht="13.5" hidden="false" customHeight="true" outlineLevel="0" collapsed="false">
      <c r="B243" s="67"/>
      <c r="C243" s="68"/>
      <c r="D243" s="69"/>
      <c r="E243" s="20" t="str">
        <f aca="false">IF(B241="","",VLOOKUP($A241,データ,2,0))</f>
        <v/>
      </c>
      <c r="F243" s="63" t="str">
        <f aca="false">IF(C241="","",VLOOKUP($A241,データ,2,0))</f>
        <v/>
      </c>
      <c r="G243" s="64" t="str">
        <f aca="false">IF(A239="","",IF(VLOOKUP(A239,データ,19,0)=0,"",VLOOKUP(VLOOKUP(A239,データ,19,0),品名,2)))</f>
        <v/>
      </c>
      <c r="H243" s="71" t="str">
        <f aca="false">IF(A239="",0,VLOOKUP(A239,データ,20,0))</f>
        <v/>
      </c>
      <c r="I243" s="72" t="str">
        <f aca="false">IF(A239="",0,VLOOKUP(A239,データ,21,0))</f>
        <v/>
      </c>
      <c r="J243" s="72" t="str">
        <f aca="false">H243*I243</f>
        <v/>
      </c>
      <c r="K243" s="48"/>
      <c r="L243" s="66"/>
    </row>
    <row r="244" customFormat="false" ht="13.5" hidden="false" customHeight="true" outlineLevel="0" collapsed="false">
      <c r="B244" s="67" t="str">
        <f aca="false">IF(I244&gt;=1,"k","")</f>
        <v>k</v>
      </c>
      <c r="C244" s="27"/>
      <c r="D244" s="73"/>
      <c r="E244" s="20" t="str">
        <f aca="false">IF(B242="","",VLOOKUP($A242,データ,2,0))</f>
        <v/>
      </c>
      <c r="F244" s="63" t="str">
        <f aca="false">IF(C242="","",VLOOKUP($A242,データ,2,0))</f>
        <v/>
      </c>
      <c r="G244" s="5" t="s">
        <v>38</v>
      </c>
      <c r="H244" s="5"/>
      <c r="I244" s="46" t="str">
        <f aca="false">SUM(I239:I243)</f>
        <v/>
      </c>
      <c r="J244" s="46" t="str">
        <f aca="false">SUM(J239:J243)</f>
        <v/>
      </c>
      <c r="K244" s="46" t="str">
        <f aca="false">IF(J244&lt;5000,J244,5000)</f>
        <v/>
      </c>
      <c r="L244" s="47" t="n">
        <f aca="false">+J244-K244</f>
        <v>0</v>
      </c>
    </row>
    <row r="245" customFormat="false" ht="13.5" hidden="false" customHeight="true" outlineLevel="0" collapsed="false">
      <c r="A245" s="1" t="str">
        <f aca="false">IF(B245&gt;=1,SMALL(順,B245),"")</f>
        <v/>
      </c>
      <c r="C245" s="77" t="s">
        <v>37</v>
      </c>
      <c r="D245" s="77"/>
      <c r="E245" s="77"/>
      <c r="F245" s="77"/>
      <c r="G245" s="77"/>
      <c r="H245" s="77"/>
      <c r="I245" s="77"/>
      <c r="J245" s="77"/>
      <c r="K245" s="75" t="n">
        <f aca="true">IF(K244&lt;1,"",SUMIF($B$8:INDIRECT("b"&amp;ROW()),"=k",$K$8:$K$707))</f>
        <v>0</v>
      </c>
      <c r="L245" s="76"/>
    </row>
    <row r="246" customFormat="false" ht="13.5" hidden="false" customHeight="true" outlineLevel="0" collapsed="false">
      <c r="A246" s="61" t="str">
        <f aca="false">IF(B246="","",SMALL(順,B246))</f>
        <v/>
      </c>
      <c r="B246" s="1" t="str">
        <f aca="false">IF(B239="","",IF(B239+1&gt;入力用!$W$8,"",B239+1))</f>
        <v/>
      </c>
      <c r="C246" s="23" t="str">
        <f aca="false">B246</f>
        <v/>
      </c>
      <c r="D246" s="62"/>
      <c r="E246" s="20" t="str">
        <f aca="false">IF($B246="","",VLOOKUP($A246,データ,5,0))</f>
        <v/>
      </c>
      <c r="F246" s="63" t="str">
        <f aca="false">IF($B246="","",VLOOKUP($A246,データ,6,0))</f>
        <v/>
      </c>
      <c r="G246" s="64" t="str">
        <f aca="false">IF(A246="","",IF(VLOOKUP(A246,データ,7,0)=0,"",VLOOKUP(VLOOKUP(A246,データ,7,0),品名,2)))</f>
        <v/>
      </c>
      <c r="H246" s="65" t="str">
        <f aca="false">IF(A246="",0,VLOOKUP(A246,データ,8,0))</f>
        <v/>
      </c>
      <c r="I246" s="65" t="str">
        <f aca="false">IF(A246="",0,VLOOKUP(A246,データ,9,0))</f>
        <v/>
      </c>
      <c r="J246" s="65" t="str">
        <f aca="false">H246*I246</f>
        <v/>
      </c>
      <c r="K246" s="48"/>
      <c r="L246" s="66"/>
    </row>
    <row r="247" customFormat="false" ht="13.5" hidden="false" customHeight="true" outlineLevel="0" collapsed="false">
      <c r="B247" s="67"/>
      <c r="C247" s="68"/>
      <c r="D247" s="69"/>
      <c r="E247" s="20" t="str">
        <f aca="false">IF(B245="","",VLOOKUP($A245,データ,2,0))</f>
        <v/>
      </c>
      <c r="F247" s="63" t="n">
        <f aca="false">IF(C245="","",VLOOKUP($A245,データ,2,0))</f>
        <v>1</v>
      </c>
      <c r="G247" s="64" t="str">
        <f aca="false">IF(A246="","",IF(VLOOKUP(A246,データ,10,0)=0,"",VLOOKUP(VLOOKUP(A246,データ,10,0),品名,2)))</f>
        <v/>
      </c>
      <c r="H247" s="70" t="str">
        <f aca="false">IF(A246="",0,VLOOKUP(A246,データ,11,0))</f>
        <v/>
      </c>
      <c r="I247" s="70" t="str">
        <f aca="false">IF(A246="",0,VLOOKUP(A246,データ,12,0))</f>
        <v/>
      </c>
      <c r="J247" s="70" t="str">
        <f aca="false">H247*I247</f>
        <v/>
      </c>
      <c r="K247" s="48"/>
      <c r="L247" s="66"/>
    </row>
    <row r="248" customFormat="false" ht="13.5" hidden="false" customHeight="true" outlineLevel="0" collapsed="false">
      <c r="B248" s="67"/>
      <c r="C248" s="68" t="str">
        <f aca="false">IF($B246="","",VLOOKUP($A246,データ,3,0))</f>
        <v/>
      </c>
      <c r="D248" s="69" t="str">
        <f aca="false">IF($B246="","",VLOOKUP($A246,データ,4,0))</f>
        <v/>
      </c>
      <c r="E248" s="20" t="str">
        <f aca="false">IF(B246="","",VLOOKUP($A246,データ,2,0))</f>
        <v/>
      </c>
      <c r="F248" s="63" t="str">
        <f aca="false">IF(C246="","",VLOOKUP($A246,データ,2,0))</f>
        <v/>
      </c>
      <c r="G248" s="64" t="str">
        <f aca="false">IF(A246="","",IF(VLOOKUP(A246,データ,13,0)=0,"",VLOOKUP(VLOOKUP(A246,データ,13,0),品名,2)))</f>
        <v/>
      </c>
      <c r="H248" s="70" t="str">
        <f aca="false">IF(A246="",0,VLOOKUP(A246,データ,14,0))</f>
        <v/>
      </c>
      <c r="I248" s="70" t="str">
        <f aca="false">IF(A246="",0,VLOOKUP(A246,データ,15,0))</f>
        <v/>
      </c>
      <c r="J248" s="70" t="str">
        <f aca="false">H248*I248</f>
        <v/>
      </c>
      <c r="K248" s="48"/>
      <c r="L248" s="66"/>
    </row>
    <row r="249" customFormat="false" ht="13.5" hidden="false" customHeight="true" outlineLevel="0" collapsed="false">
      <c r="B249" s="67"/>
      <c r="C249" s="68"/>
      <c r="D249" s="69"/>
      <c r="E249" s="20" t="str">
        <f aca="false">IF(B247="","",VLOOKUP($A247,データ,2,0))</f>
        <v/>
      </c>
      <c r="F249" s="63" t="str">
        <f aca="false">IF(C247="","",VLOOKUP($A247,データ,2,0))</f>
        <v/>
      </c>
      <c r="G249" s="64" t="str">
        <f aca="false">IF(A246="","",IF(VLOOKUP(A246,データ,16,0)=0,"",VLOOKUP(VLOOKUP(A246,データ,16,0),品名,2)))</f>
        <v/>
      </c>
      <c r="H249" s="70" t="str">
        <f aca="false">IF(A246="",0,VLOOKUP(A246,データ,17,0))</f>
        <v/>
      </c>
      <c r="I249" s="70" t="str">
        <f aca="false">IF(A246="",0,VLOOKUP(A246,データ,18,0))</f>
        <v/>
      </c>
      <c r="J249" s="70" t="str">
        <f aca="false">H249*I249</f>
        <v/>
      </c>
      <c r="K249" s="48"/>
      <c r="L249" s="66"/>
    </row>
    <row r="250" customFormat="false" ht="13.5" hidden="false" customHeight="true" outlineLevel="0" collapsed="false">
      <c r="B250" s="67"/>
      <c r="C250" s="68"/>
      <c r="D250" s="69"/>
      <c r="E250" s="20" t="str">
        <f aca="false">IF(B248="","",VLOOKUP($A248,データ,2,0))</f>
        <v/>
      </c>
      <c r="F250" s="63" t="str">
        <f aca="false">IF(C248="","",VLOOKUP($A248,データ,2,0))</f>
        <v/>
      </c>
      <c r="G250" s="64" t="str">
        <f aca="false">IF(A246="","",IF(VLOOKUP(A246,データ,19,0)=0,"",VLOOKUP(VLOOKUP(A246,データ,19,0),品名,2)))</f>
        <v/>
      </c>
      <c r="H250" s="71" t="str">
        <f aca="false">IF(A246="",0,VLOOKUP(A246,データ,20,0))</f>
        <v/>
      </c>
      <c r="I250" s="72" t="str">
        <f aca="false">IF(A246="",0,VLOOKUP(A246,データ,21,0))</f>
        <v/>
      </c>
      <c r="J250" s="72" t="str">
        <f aca="false">H250*I250</f>
        <v/>
      </c>
      <c r="K250" s="48"/>
      <c r="L250" s="66"/>
    </row>
    <row r="251" customFormat="false" ht="13.5" hidden="false" customHeight="true" outlineLevel="0" collapsed="false">
      <c r="B251" s="67" t="str">
        <f aca="false">IF(I251&gt;=1,"k","")</f>
        <v>k</v>
      </c>
      <c r="C251" s="27"/>
      <c r="D251" s="73"/>
      <c r="E251" s="20" t="str">
        <f aca="false">IF(B249="","",VLOOKUP($A249,データ,2,0))</f>
        <v/>
      </c>
      <c r="F251" s="63" t="str">
        <f aca="false">IF(C249="","",VLOOKUP($A249,データ,2,0))</f>
        <v/>
      </c>
      <c r="G251" s="5" t="s">
        <v>38</v>
      </c>
      <c r="H251" s="5"/>
      <c r="I251" s="46" t="str">
        <f aca="false">SUM(I246:I250)</f>
        <v/>
      </c>
      <c r="J251" s="46" t="str">
        <f aca="false">SUM(J246:J250)</f>
        <v/>
      </c>
      <c r="K251" s="46" t="str">
        <f aca="false">IF(J251&lt;5000,J251,5000)</f>
        <v/>
      </c>
      <c r="L251" s="47" t="n">
        <f aca="false">+J251-K251</f>
        <v>0</v>
      </c>
    </row>
    <row r="252" customFormat="false" ht="13.5" hidden="false" customHeight="true" outlineLevel="0" collapsed="false">
      <c r="A252" s="1" t="str">
        <f aca="false">IF(B252&gt;=1,SMALL(順,B252),"")</f>
        <v/>
      </c>
      <c r="C252" s="77" t="s">
        <v>37</v>
      </c>
      <c r="D252" s="77"/>
      <c r="E252" s="77"/>
      <c r="F252" s="77"/>
      <c r="G252" s="77"/>
      <c r="H252" s="77"/>
      <c r="I252" s="77"/>
      <c r="J252" s="77"/>
      <c r="K252" s="75" t="n">
        <f aca="true">IF(K251&lt;1,"",SUMIF($B$8:INDIRECT("b"&amp;ROW()),"=k",$K$8:$K$707))</f>
        <v>0</v>
      </c>
      <c r="L252" s="76"/>
    </row>
    <row r="253" customFormat="false" ht="13.5" hidden="false" customHeight="true" outlineLevel="0" collapsed="false">
      <c r="A253" s="61" t="str">
        <f aca="false">IF(B253="","",SMALL(順,B253))</f>
        <v/>
      </c>
      <c r="B253" s="1" t="str">
        <f aca="false">IF(B246="","",IF(B246+1&gt;入力用!$W$8,"",B246+1))</f>
        <v/>
      </c>
      <c r="C253" s="23" t="str">
        <f aca="false">B253</f>
        <v/>
      </c>
      <c r="D253" s="62"/>
      <c r="E253" s="20" t="str">
        <f aca="false">IF($B253="","",VLOOKUP($A253,データ,5,0))</f>
        <v/>
      </c>
      <c r="F253" s="63" t="str">
        <f aca="false">IF($B253="","",VLOOKUP($A253,データ,6,0))</f>
        <v/>
      </c>
      <c r="G253" s="64" t="str">
        <f aca="false">IF(A253="","",IF(VLOOKUP(A253,データ,7,0)=0,"",VLOOKUP(VLOOKUP(A253,データ,7,0),品名,2)))</f>
        <v/>
      </c>
      <c r="H253" s="65" t="str">
        <f aca="false">IF(A253="",0,VLOOKUP(A253,データ,8,0))</f>
        <v/>
      </c>
      <c r="I253" s="65" t="str">
        <f aca="false">IF(A253="",0,VLOOKUP(A253,データ,9,0))</f>
        <v/>
      </c>
      <c r="J253" s="65" t="str">
        <f aca="false">H253*I253</f>
        <v/>
      </c>
      <c r="K253" s="48"/>
      <c r="L253" s="66"/>
    </row>
    <row r="254" customFormat="false" ht="13.5" hidden="false" customHeight="true" outlineLevel="0" collapsed="false">
      <c r="B254" s="67"/>
      <c r="C254" s="68"/>
      <c r="D254" s="69"/>
      <c r="E254" s="20" t="str">
        <f aca="false">IF(B252="","",VLOOKUP($A252,データ,2,0))</f>
        <v/>
      </c>
      <c r="F254" s="63" t="n">
        <f aca="false">IF(C252="","",VLOOKUP($A252,データ,2,0))</f>
        <v>1</v>
      </c>
      <c r="G254" s="64" t="str">
        <f aca="false">IF(A253="","",IF(VLOOKUP(A253,データ,10,0)=0,"",VLOOKUP(VLOOKUP(A253,データ,10,0),品名,2)))</f>
        <v/>
      </c>
      <c r="H254" s="70" t="str">
        <f aca="false">IF(A253="",0,VLOOKUP(A253,データ,11,0))</f>
        <v/>
      </c>
      <c r="I254" s="70" t="str">
        <f aca="false">IF(A253="",0,VLOOKUP(A253,データ,12,0))</f>
        <v/>
      </c>
      <c r="J254" s="70" t="str">
        <f aca="false">H254*I254</f>
        <v/>
      </c>
      <c r="K254" s="48"/>
      <c r="L254" s="66"/>
    </row>
    <row r="255" customFormat="false" ht="13.5" hidden="false" customHeight="true" outlineLevel="0" collapsed="false">
      <c r="B255" s="67"/>
      <c r="C255" s="68" t="str">
        <f aca="false">IF($B253="","",VLOOKUP($A253,データ,3,0))</f>
        <v/>
      </c>
      <c r="D255" s="69" t="str">
        <f aca="false">IF($B253="","",VLOOKUP($A253,データ,4,0))</f>
        <v/>
      </c>
      <c r="E255" s="20" t="str">
        <f aca="false">IF(B253="","",VLOOKUP($A253,データ,2,0))</f>
        <v/>
      </c>
      <c r="F255" s="63" t="str">
        <f aca="false">IF(C253="","",VLOOKUP($A253,データ,2,0))</f>
        <v/>
      </c>
      <c r="G255" s="64" t="str">
        <f aca="false">IF(A253="","",IF(VLOOKUP(A253,データ,13,0)=0,"",VLOOKUP(VLOOKUP(A253,データ,13,0),品名,2)))</f>
        <v/>
      </c>
      <c r="H255" s="70" t="str">
        <f aca="false">IF(A253="",0,VLOOKUP(A253,データ,14,0))</f>
        <v/>
      </c>
      <c r="I255" s="70" t="str">
        <f aca="false">IF(A253="",0,VLOOKUP(A253,データ,15,0))</f>
        <v/>
      </c>
      <c r="J255" s="70" t="str">
        <f aca="false">H255*I255</f>
        <v/>
      </c>
      <c r="K255" s="48"/>
      <c r="L255" s="66"/>
    </row>
    <row r="256" customFormat="false" ht="13.5" hidden="false" customHeight="true" outlineLevel="0" collapsed="false">
      <c r="B256" s="67"/>
      <c r="C256" s="68"/>
      <c r="D256" s="69"/>
      <c r="E256" s="20" t="str">
        <f aca="false">IF(B254="","",VLOOKUP($A254,データ,2,0))</f>
        <v/>
      </c>
      <c r="F256" s="63" t="str">
        <f aca="false">IF(C254="","",VLOOKUP($A254,データ,2,0))</f>
        <v/>
      </c>
      <c r="G256" s="64" t="str">
        <f aca="false">IF(A253="","",IF(VLOOKUP(A253,データ,16,0)=0,"",VLOOKUP(VLOOKUP(A253,データ,16,0),品名,2)))</f>
        <v/>
      </c>
      <c r="H256" s="70" t="str">
        <f aca="false">IF(A253="",0,VLOOKUP(A253,データ,17,0))</f>
        <v/>
      </c>
      <c r="I256" s="70" t="str">
        <f aca="false">IF(A253="",0,VLOOKUP(A253,データ,18,0))</f>
        <v/>
      </c>
      <c r="J256" s="70" t="str">
        <f aca="false">H256*I256</f>
        <v/>
      </c>
      <c r="K256" s="48"/>
      <c r="L256" s="66"/>
    </row>
    <row r="257" customFormat="false" ht="13.5" hidden="false" customHeight="true" outlineLevel="0" collapsed="false">
      <c r="B257" s="67"/>
      <c r="C257" s="68"/>
      <c r="D257" s="69"/>
      <c r="E257" s="20" t="str">
        <f aca="false">IF(B255="","",VLOOKUP($A255,データ,2,0))</f>
        <v/>
      </c>
      <c r="F257" s="63" t="str">
        <f aca="false">IF(C255="","",VLOOKUP($A255,データ,2,0))</f>
        <v/>
      </c>
      <c r="G257" s="64" t="str">
        <f aca="false">IF(A253="","",IF(VLOOKUP(A253,データ,19,0)=0,"",VLOOKUP(VLOOKUP(A253,データ,19,0),品名,2)))</f>
        <v/>
      </c>
      <c r="H257" s="71" t="str">
        <f aca="false">IF(A253="",0,VLOOKUP(A253,データ,20,0))</f>
        <v/>
      </c>
      <c r="I257" s="72" t="str">
        <f aca="false">IF(A253="",0,VLOOKUP(A253,データ,21,0))</f>
        <v/>
      </c>
      <c r="J257" s="72" t="str">
        <f aca="false">H257*I257</f>
        <v/>
      </c>
      <c r="K257" s="48"/>
      <c r="L257" s="66"/>
    </row>
    <row r="258" customFormat="false" ht="13.5" hidden="false" customHeight="true" outlineLevel="0" collapsed="false">
      <c r="B258" s="67" t="str">
        <f aca="false">IF(I258&gt;=1,"k","")</f>
        <v>k</v>
      </c>
      <c r="C258" s="27"/>
      <c r="D258" s="73"/>
      <c r="E258" s="20" t="str">
        <f aca="false">IF(B256="","",VLOOKUP($A256,データ,2,0))</f>
        <v/>
      </c>
      <c r="F258" s="63" t="str">
        <f aca="false">IF(C256="","",VLOOKUP($A256,データ,2,0))</f>
        <v/>
      </c>
      <c r="G258" s="5" t="s">
        <v>38</v>
      </c>
      <c r="H258" s="5"/>
      <c r="I258" s="46" t="str">
        <f aca="false">SUM(I253:I257)</f>
        <v/>
      </c>
      <c r="J258" s="46" t="str">
        <f aca="false">SUM(J253:J257)</f>
        <v/>
      </c>
      <c r="K258" s="46" t="str">
        <f aca="false">IF(J258&lt;5000,J258,5000)</f>
        <v/>
      </c>
      <c r="L258" s="47" t="n">
        <f aca="false">+J258-K258</f>
        <v>0</v>
      </c>
    </row>
    <row r="259" customFormat="false" ht="13.5" hidden="false" customHeight="true" outlineLevel="0" collapsed="false">
      <c r="A259" s="1" t="str">
        <f aca="false">IF(B259&gt;=1,SMALL(順,B259),"")</f>
        <v/>
      </c>
      <c r="C259" s="77" t="s">
        <v>37</v>
      </c>
      <c r="D259" s="77"/>
      <c r="E259" s="77"/>
      <c r="F259" s="77"/>
      <c r="G259" s="77"/>
      <c r="H259" s="77"/>
      <c r="I259" s="77"/>
      <c r="J259" s="77"/>
      <c r="K259" s="75" t="n">
        <f aca="true">IF(K258&lt;1,"",SUMIF($B$8:INDIRECT("b"&amp;ROW()),"=k",$K$8:$K$707))</f>
        <v>0</v>
      </c>
      <c r="L259" s="76"/>
    </row>
    <row r="260" customFormat="false" ht="13.5" hidden="false" customHeight="true" outlineLevel="0" collapsed="false">
      <c r="A260" s="61" t="str">
        <f aca="false">IF(B260="","",SMALL(順,B260))</f>
        <v/>
      </c>
      <c r="B260" s="1" t="str">
        <f aca="false">IF(B253="","",IF(B253+1&gt;入力用!$W$8,"",B253+1))</f>
        <v/>
      </c>
      <c r="C260" s="23" t="str">
        <f aca="false">B260</f>
        <v/>
      </c>
      <c r="D260" s="62"/>
      <c r="E260" s="20" t="str">
        <f aca="false">IF($B260="","",VLOOKUP($A260,データ,5,0))</f>
        <v/>
      </c>
      <c r="F260" s="63" t="str">
        <f aca="false">IF($B260="","",VLOOKUP($A260,データ,6,0))</f>
        <v/>
      </c>
      <c r="G260" s="64" t="str">
        <f aca="false">IF(A260="","",IF(VLOOKUP(A260,データ,7,0)=0,"",VLOOKUP(VLOOKUP(A260,データ,7,0),品名,2)))</f>
        <v/>
      </c>
      <c r="H260" s="65" t="str">
        <f aca="false">IF(A260="",0,VLOOKUP(A260,データ,8,0))</f>
        <v/>
      </c>
      <c r="I260" s="65" t="str">
        <f aca="false">IF(A260="",0,VLOOKUP(A260,データ,9,0))</f>
        <v/>
      </c>
      <c r="J260" s="65" t="str">
        <f aca="false">H260*I260</f>
        <v/>
      </c>
      <c r="K260" s="48"/>
      <c r="L260" s="66"/>
    </row>
    <row r="261" customFormat="false" ht="13.5" hidden="false" customHeight="true" outlineLevel="0" collapsed="false">
      <c r="B261" s="67"/>
      <c r="C261" s="68"/>
      <c r="D261" s="69"/>
      <c r="E261" s="20" t="str">
        <f aca="false">IF(B259="","",VLOOKUP($A259,データ,2,0))</f>
        <v/>
      </c>
      <c r="F261" s="63" t="n">
        <f aca="false">IF(C259="","",VLOOKUP($A259,データ,2,0))</f>
        <v>1</v>
      </c>
      <c r="G261" s="64" t="str">
        <f aca="false">IF(A260="","",IF(VLOOKUP(A260,データ,10,0)=0,"",VLOOKUP(VLOOKUP(A260,データ,10,0),品名,2)))</f>
        <v/>
      </c>
      <c r="H261" s="70" t="str">
        <f aca="false">IF(A260="",0,VLOOKUP(A260,データ,11,0))</f>
        <v/>
      </c>
      <c r="I261" s="70" t="str">
        <f aca="false">IF(A260="",0,VLOOKUP(A260,データ,12,0))</f>
        <v/>
      </c>
      <c r="J261" s="70" t="str">
        <f aca="false">H261*I261</f>
        <v/>
      </c>
      <c r="K261" s="48"/>
      <c r="L261" s="66"/>
    </row>
    <row r="262" customFormat="false" ht="13.5" hidden="false" customHeight="true" outlineLevel="0" collapsed="false">
      <c r="B262" s="67"/>
      <c r="C262" s="68" t="str">
        <f aca="false">IF($B260="","",VLOOKUP($A260,データ,3,0))</f>
        <v/>
      </c>
      <c r="D262" s="69" t="str">
        <f aca="false">IF($B260="","",VLOOKUP($A260,データ,4,0))</f>
        <v/>
      </c>
      <c r="E262" s="20" t="str">
        <f aca="false">IF(B260="","",VLOOKUP($A260,データ,2,0))</f>
        <v/>
      </c>
      <c r="F262" s="63" t="str">
        <f aca="false">IF(C260="","",VLOOKUP($A260,データ,2,0))</f>
        <v/>
      </c>
      <c r="G262" s="64" t="str">
        <f aca="false">IF(A260="","",IF(VLOOKUP(A260,データ,13,0)=0,"",VLOOKUP(VLOOKUP(A260,データ,13,0),品名,2)))</f>
        <v/>
      </c>
      <c r="H262" s="70" t="str">
        <f aca="false">IF(A260="",0,VLOOKUP(A260,データ,14,0))</f>
        <v/>
      </c>
      <c r="I262" s="70" t="str">
        <f aca="false">IF(A260="",0,VLOOKUP(A260,データ,15,0))</f>
        <v/>
      </c>
      <c r="J262" s="70" t="str">
        <f aca="false">H262*I262</f>
        <v/>
      </c>
      <c r="K262" s="48"/>
      <c r="L262" s="66"/>
    </row>
    <row r="263" customFormat="false" ht="13.5" hidden="false" customHeight="true" outlineLevel="0" collapsed="false">
      <c r="B263" s="67"/>
      <c r="C263" s="68"/>
      <c r="D263" s="69"/>
      <c r="E263" s="20" t="str">
        <f aca="false">IF(B261="","",VLOOKUP($A261,データ,2,0))</f>
        <v/>
      </c>
      <c r="F263" s="63" t="str">
        <f aca="false">IF(C261="","",VLOOKUP($A261,データ,2,0))</f>
        <v/>
      </c>
      <c r="G263" s="64" t="str">
        <f aca="false">IF(A260="","",IF(VLOOKUP(A260,データ,16,0)=0,"",VLOOKUP(VLOOKUP(A260,データ,16,0),品名,2)))</f>
        <v/>
      </c>
      <c r="H263" s="70" t="str">
        <f aca="false">IF(A260="",0,VLOOKUP(A260,データ,17,0))</f>
        <v/>
      </c>
      <c r="I263" s="70" t="str">
        <f aca="false">IF(A260="",0,VLOOKUP(A260,データ,18,0))</f>
        <v/>
      </c>
      <c r="J263" s="70" t="str">
        <f aca="false">H263*I263</f>
        <v/>
      </c>
      <c r="K263" s="48"/>
      <c r="L263" s="66"/>
    </row>
    <row r="264" customFormat="false" ht="13.5" hidden="false" customHeight="true" outlineLevel="0" collapsed="false">
      <c r="B264" s="67"/>
      <c r="C264" s="68"/>
      <c r="D264" s="69"/>
      <c r="E264" s="20" t="str">
        <f aca="false">IF(B262="","",VLOOKUP($A262,データ,2,0))</f>
        <v/>
      </c>
      <c r="F264" s="63" t="str">
        <f aca="false">IF(C262="","",VLOOKUP($A262,データ,2,0))</f>
        <v/>
      </c>
      <c r="G264" s="64" t="str">
        <f aca="false">IF(A260="","",IF(VLOOKUP(A260,データ,19,0)=0,"",VLOOKUP(VLOOKUP(A260,データ,19,0),品名,2)))</f>
        <v/>
      </c>
      <c r="H264" s="71" t="str">
        <f aca="false">IF(A260="",0,VLOOKUP(A260,データ,20,0))</f>
        <v/>
      </c>
      <c r="I264" s="72" t="str">
        <f aca="false">IF(A260="",0,VLOOKUP(A260,データ,21,0))</f>
        <v/>
      </c>
      <c r="J264" s="72" t="str">
        <f aca="false">H264*I264</f>
        <v/>
      </c>
      <c r="K264" s="48"/>
      <c r="L264" s="66"/>
    </row>
    <row r="265" customFormat="false" ht="13.5" hidden="false" customHeight="true" outlineLevel="0" collapsed="false">
      <c r="B265" s="67" t="str">
        <f aca="false">IF(I265&gt;=1,"k","")</f>
        <v>k</v>
      </c>
      <c r="C265" s="27"/>
      <c r="D265" s="73"/>
      <c r="E265" s="20" t="str">
        <f aca="false">IF(B263="","",VLOOKUP($A263,データ,2,0))</f>
        <v/>
      </c>
      <c r="F265" s="63" t="str">
        <f aca="false">IF(C263="","",VLOOKUP($A263,データ,2,0))</f>
        <v/>
      </c>
      <c r="G265" s="5" t="s">
        <v>38</v>
      </c>
      <c r="H265" s="5"/>
      <c r="I265" s="46" t="str">
        <f aca="false">SUM(I260:I264)</f>
        <v/>
      </c>
      <c r="J265" s="46" t="str">
        <f aca="false">SUM(J260:J264)</f>
        <v/>
      </c>
      <c r="K265" s="46" t="str">
        <f aca="false">IF(J265&lt;5000,J265,5000)</f>
        <v/>
      </c>
      <c r="L265" s="47" t="n">
        <f aca="false">+J265-K265</f>
        <v>0</v>
      </c>
    </row>
    <row r="266" customFormat="false" ht="13.5" hidden="false" customHeight="true" outlineLevel="0" collapsed="false">
      <c r="A266" s="1" t="str">
        <f aca="false">IF(B266&gt;=1,SMALL(順,B266),"")</f>
        <v/>
      </c>
      <c r="C266" s="77" t="s">
        <v>37</v>
      </c>
      <c r="D266" s="77"/>
      <c r="E266" s="77"/>
      <c r="F266" s="77"/>
      <c r="G266" s="77"/>
      <c r="H266" s="77"/>
      <c r="I266" s="77"/>
      <c r="J266" s="77"/>
      <c r="K266" s="75" t="n">
        <f aca="true">IF(K265&lt;1,"",SUMIF($B$8:INDIRECT("b"&amp;ROW()),"=k",$K$8:$K$707))</f>
        <v>0</v>
      </c>
      <c r="L266" s="76"/>
    </row>
    <row r="267" customFormat="false" ht="13.5" hidden="false" customHeight="true" outlineLevel="0" collapsed="false">
      <c r="A267" s="61" t="str">
        <f aca="false">IF(B267="","",SMALL(順,B267))</f>
        <v/>
      </c>
      <c r="B267" s="1" t="str">
        <f aca="false">IF(B260="","",IF(B260+1&gt;入力用!$W$8,"",B260+1))</f>
        <v/>
      </c>
      <c r="C267" s="23" t="str">
        <f aca="false">B267</f>
        <v/>
      </c>
      <c r="D267" s="62"/>
      <c r="E267" s="20" t="str">
        <f aca="false">IF($B267="","",VLOOKUP($A267,データ,5,0))</f>
        <v/>
      </c>
      <c r="F267" s="63" t="str">
        <f aca="false">IF($B267="","",VLOOKUP($A267,データ,6,0))</f>
        <v/>
      </c>
      <c r="G267" s="64" t="str">
        <f aca="false">IF(A267="","",IF(VLOOKUP(A267,データ,7,0)=0,"",VLOOKUP(VLOOKUP(A267,データ,7,0),品名,2)))</f>
        <v/>
      </c>
      <c r="H267" s="65" t="str">
        <f aca="false">IF(A267="",0,VLOOKUP(A267,データ,8,0))</f>
        <v/>
      </c>
      <c r="I267" s="65" t="str">
        <f aca="false">IF(A267="",0,VLOOKUP(A267,データ,9,0))</f>
        <v/>
      </c>
      <c r="J267" s="65" t="str">
        <f aca="false">H267*I267</f>
        <v/>
      </c>
      <c r="K267" s="48"/>
      <c r="L267" s="66"/>
    </row>
    <row r="268" customFormat="false" ht="13.5" hidden="false" customHeight="true" outlineLevel="0" collapsed="false">
      <c r="B268" s="67"/>
      <c r="C268" s="68"/>
      <c r="D268" s="69"/>
      <c r="E268" s="20" t="str">
        <f aca="false">IF(B266="","",VLOOKUP($A266,データ,2,0))</f>
        <v/>
      </c>
      <c r="F268" s="63" t="n">
        <f aca="false">IF(C266="","",VLOOKUP($A266,データ,2,0))</f>
        <v>1</v>
      </c>
      <c r="G268" s="64" t="str">
        <f aca="false">IF(A267="","",IF(VLOOKUP(A267,データ,10,0)=0,"",VLOOKUP(VLOOKUP(A267,データ,10,0),品名,2)))</f>
        <v/>
      </c>
      <c r="H268" s="70" t="str">
        <f aca="false">IF(A267="",0,VLOOKUP(A267,データ,11,0))</f>
        <v/>
      </c>
      <c r="I268" s="70" t="str">
        <f aca="false">IF(A267="",0,VLOOKUP(A267,データ,12,0))</f>
        <v/>
      </c>
      <c r="J268" s="70" t="str">
        <f aca="false">H268*I268</f>
        <v/>
      </c>
      <c r="K268" s="48"/>
      <c r="L268" s="66"/>
    </row>
    <row r="269" customFormat="false" ht="13.5" hidden="false" customHeight="true" outlineLevel="0" collapsed="false">
      <c r="B269" s="67"/>
      <c r="C269" s="68" t="str">
        <f aca="false">IF($B267="","",VLOOKUP($A267,データ,3,0))</f>
        <v/>
      </c>
      <c r="D269" s="69" t="str">
        <f aca="false">IF($B267="","",VLOOKUP($A267,データ,4,0))</f>
        <v/>
      </c>
      <c r="E269" s="20" t="str">
        <f aca="false">IF(B267="","",VLOOKUP($A267,データ,2,0))</f>
        <v/>
      </c>
      <c r="F269" s="63" t="str">
        <f aca="false">IF(C267="","",VLOOKUP($A267,データ,2,0))</f>
        <v/>
      </c>
      <c r="G269" s="64" t="str">
        <f aca="false">IF(A267="","",IF(VLOOKUP(A267,データ,13,0)=0,"",VLOOKUP(VLOOKUP(A267,データ,13,0),品名,2)))</f>
        <v/>
      </c>
      <c r="H269" s="70" t="str">
        <f aca="false">IF(A267="",0,VLOOKUP(A267,データ,14,0))</f>
        <v/>
      </c>
      <c r="I269" s="70" t="str">
        <f aca="false">IF(A267="",0,VLOOKUP(A267,データ,15,0))</f>
        <v/>
      </c>
      <c r="J269" s="70" t="str">
        <f aca="false">H269*I269</f>
        <v/>
      </c>
      <c r="K269" s="48"/>
      <c r="L269" s="66"/>
    </row>
    <row r="270" customFormat="false" ht="13.5" hidden="false" customHeight="true" outlineLevel="0" collapsed="false">
      <c r="B270" s="67"/>
      <c r="C270" s="68"/>
      <c r="D270" s="69"/>
      <c r="E270" s="20" t="str">
        <f aca="false">IF(B268="","",VLOOKUP($A268,データ,2,0))</f>
        <v/>
      </c>
      <c r="F270" s="63" t="str">
        <f aca="false">IF(C268="","",VLOOKUP($A268,データ,2,0))</f>
        <v/>
      </c>
      <c r="G270" s="64" t="str">
        <f aca="false">IF(A267="","",IF(VLOOKUP(A267,データ,16,0)=0,"",VLOOKUP(VLOOKUP(A267,データ,16,0),品名,2)))</f>
        <v/>
      </c>
      <c r="H270" s="70" t="str">
        <f aca="false">IF(A267="",0,VLOOKUP(A267,データ,17,0))</f>
        <v/>
      </c>
      <c r="I270" s="70" t="str">
        <f aca="false">IF(A267="",0,VLOOKUP(A267,データ,18,0))</f>
        <v/>
      </c>
      <c r="J270" s="70" t="str">
        <f aca="false">H270*I270</f>
        <v/>
      </c>
      <c r="K270" s="48"/>
      <c r="L270" s="66"/>
    </row>
    <row r="271" customFormat="false" ht="13.5" hidden="false" customHeight="true" outlineLevel="0" collapsed="false">
      <c r="B271" s="67"/>
      <c r="C271" s="68"/>
      <c r="D271" s="69"/>
      <c r="E271" s="20" t="str">
        <f aca="false">IF(B269="","",VLOOKUP($A269,データ,2,0))</f>
        <v/>
      </c>
      <c r="F271" s="63" t="str">
        <f aca="false">IF(C269="","",VLOOKUP($A269,データ,2,0))</f>
        <v/>
      </c>
      <c r="G271" s="64" t="str">
        <f aca="false">IF(A267="","",IF(VLOOKUP(A267,データ,19,0)=0,"",VLOOKUP(VLOOKUP(A267,データ,19,0),品名,2)))</f>
        <v/>
      </c>
      <c r="H271" s="71" t="str">
        <f aca="false">IF(A267="",0,VLOOKUP(A267,データ,20,0))</f>
        <v/>
      </c>
      <c r="I271" s="72" t="str">
        <f aca="false">IF(A267="",0,VLOOKUP(A267,データ,21,0))</f>
        <v/>
      </c>
      <c r="J271" s="72" t="str">
        <f aca="false">H271*I271</f>
        <v/>
      </c>
      <c r="K271" s="48"/>
      <c r="L271" s="66"/>
    </row>
    <row r="272" customFormat="false" ht="13.5" hidden="false" customHeight="true" outlineLevel="0" collapsed="false">
      <c r="B272" s="67" t="str">
        <f aca="false">IF(I272&gt;=1,"k","")</f>
        <v>k</v>
      </c>
      <c r="C272" s="27"/>
      <c r="D272" s="73"/>
      <c r="E272" s="20" t="str">
        <f aca="false">IF(B270="","",VLOOKUP($A270,データ,2,0))</f>
        <v/>
      </c>
      <c r="F272" s="63" t="str">
        <f aca="false">IF(C270="","",VLOOKUP($A270,データ,2,0))</f>
        <v/>
      </c>
      <c r="G272" s="5" t="s">
        <v>38</v>
      </c>
      <c r="H272" s="5"/>
      <c r="I272" s="46" t="str">
        <f aca="false">SUM(I267:I271)</f>
        <v/>
      </c>
      <c r="J272" s="46" t="str">
        <f aca="false">SUM(J267:J271)</f>
        <v/>
      </c>
      <c r="K272" s="46" t="str">
        <f aca="false">IF(J272&lt;5000,J272,5000)</f>
        <v/>
      </c>
      <c r="L272" s="47" t="n">
        <f aca="false">+J272-K272</f>
        <v>0</v>
      </c>
    </row>
    <row r="273" customFormat="false" ht="13.5" hidden="false" customHeight="true" outlineLevel="0" collapsed="false">
      <c r="A273" s="1" t="str">
        <f aca="false">IF(B273&gt;=1,SMALL(順,B273),"")</f>
        <v/>
      </c>
      <c r="C273" s="77" t="s">
        <v>37</v>
      </c>
      <c r="D273" s="77"/>
      <c r="E273" s="77"/>
      <c r="F273" s="77"/>
      <c r="G273" s="77"/>
      <c r="H273" s="77"/>
      <c r="I273" s="77"/>
      <c r="J273" s="77"/>
      <c r="K273" s="75" t="n">
        <f aca="true">IF(K272&lt;1,"",SUMIF($B$8:INDIRECT("b"&amp;ROW()),"=k",$K$8:$K$707))</f>
        <v>0</v>
      </c>
      <c r="L273" s="76"/>
    </row>
    <row r="274" customFormat="false" ht="13.5" hidden="false" customHeight="true" outlineLevel="0" collapsed="false">
      <c r="A274" s="61" t="str">
        <f aca="false">IF(B274="","",SMALL(順,B274))</f>
        <v/>
      </c>
      <c r="B274" s="1" t="str">
        <f aca="false">IF(B267="","",IF(B267+1&gt;入力用!$W$8,"",B267+1))</f>
        <v/>
      </c>
      <c r="C274" s="23" t="str">
        <f aca="false">B274</f>
        <v/>
      </c>
      <c r="D274" s="62"/>
      <c r="E274" s="20" t="str">
        <f aca="false">IF($B274="","",VLOOKUP($A274,データ,5,0))</f>
        <v/>
      </c>
      <c r="F274" s="63" t="str">
        <f aca="false">IF($B274="","",VLOOKUP($A274,データ,6,0))</f>
        <v/>
      </c>
      <c r="G274" s="64" t="str">
        <f aca="false">IF(A274="","",IF(VLOOKUP(A274,データ,7,0)=0,"",VLOOKUP(VLOOKUP(A274,データ,7,0),品名,2)))</f>
        <v/>
      </c>
      <c r="H274" s="65" t="str">
        <f aca="false">IF(A274="",0,VLOOKUP(A274,データ,8,0))</f>
        <v/>
      </c>
      <c r="I274" s="65" t="str">
        <f aca="false">IF(A274="",0,VLOOKUP(A274,データ,9,0))</f>
        <v/>
      </c>
      <c r="J274" s="65" t="str">
        <f aca="false">H274*I274</f>
        <v/>
      </c>
      <c r="K274" s="48"/>
      <c r="L274" s="66"/>
    </row>
    <row r="275" customFormat="false" ht="13.5" hidden="false" customHeight="true" outlineLevel="0" collapsed="false">
      <c r="B275" s="67"/>
      <c r="C275" s="68"/>
      <c r="D275" s="69"/>
      <c r="E275" s="20" t="str">
        <f aca="false">IF(B273="","",VLOOKUP($A273,データ,2,0))</f>
        <v/>
      </c>
      <c r="F275" s="63" t="n">
        <f aca="false">IF(C273="","",VLOOKUP($A273,データ,2,0))</f>
        <v>1</v>
      </c>
      <c r="G275" s="64" t="str">
        <f aca="false">IF(A274="","",IF(VLOOKUP(A274,データ,10,0)=0,"",VLOOKUP(VLOOKUP(A274,データ,10,0),品名,2)))</f>
        <v/>
      </c>
      <c r="H275" s="70" t="str">
        <f aca="false">IF(A274="",0,VLOOKUP(A274,データ,11,0))</f>
        <v/>
      </c>
      <c r="I275" s="70" t="str">
        <f aca="false">IF(A274="",0,VLOOKUP(A274,データ,12,0))</f>
        <v/>
      </c>
      <c r="J275" s="70" t="str">
        <f aca="false">H275*I275</f>
        <v/>
      </c>
      <c r="K275" s="48"/>
      <c r="L275" s="66"/>
    </row>
    <row r="276" customFormat="false" ht="13.5" hidden="false" customHeight="true" outlineLevel="0" collapsed="false">
      <c r="B276" s="67"/>
      <c r="C276" s="68" t="str">
        <f aca="false">IF($B274="","",VLOOKUP($A274,データ,3,0))</f>
        <v/>
      </c>
      <c r="D276" s="69" t="str">
        <f aca="false">IF($B274="","",VLOOKUP($A274,データ,4,0))</f>
        <v/>
      </c>
      <c r="E276" s="20" t="str">
        <f aca="false">IF(B274="","",VLOOKUP($A274,データ,2,0))</f>
        <v/>
      </c>
      <c r="F276" s="63" t="str">
        <f aca="false">IF(C274="","",VLOOKUP($A274,データ,2,0))</f>
        <v/>
      </c>
      <c r="G276" s="64" t="str">
        <f aca="false">IF(A274="","",IF(VLOOKUP(A274,データ,13,0)=0,"",VLOOKUP(VLOOKUP(A274,データ,13,0),品名,2)))</f>
        <v/>
      </c>
      <c r="H276" s="70" t="str">
        <f aca="false">IF(A274="",0,VLOOKUP(A274,データ,14,0))</f>
        <v/>
      </c>
      <c r="I276" s="70" t="str">
        <f aca="false">IF(A274="",0,VLOOKUP(A274,データ,15,0))</f>
        <v/>
      </c>
      <c r="J276" s="70" t="str">
        <f aca="false">H276*I276</f>
        <v/>
      </c>
      <c r="K276" s="48"/>
      <c r="L276" s="66"/>
    </row>
    <row r="277" customFormat="false" ht="13.5" hidden="false" customHeight="true" outlineLevel="0" collapsed="false">
      <c r="B277" s="67"/>
      <c r="C277" s="68"/>
      <c r="D277" s="69"/>
      <c r="E277" s="20" t="str">
        <f aca="false">IF(B275="","",VLOOKUP($A275,データ,2,0))</f>
        <v/>
      </c>
      <c r="F277" s="63" t="str">
        <f aca="false">IF(C275="","",VLOOKUP($A275,データ,2,0))</f>
        <v/>
      </c>
      <c r="G277" s="64" t="str">
        <f aca="false">IF(A274="","",IF(VLOOKUP(A274,データ,16,0)=0,"",VLOOKUP(VLOOKUP(A274,データ,16,0),品名,2)))</f>
        <v/>
      </c>
      <c r="H277" s="70" t="str">
        <f aca="false">IF(A274="",0,VLOOKUP(A274,データ,17,0))</f>
        <v/>
      </c>
      <c r="I277" s="70" t="str">
        <f aca="false">IF(A274="",0,VLOOKUP(A274,データ,18,0))</f>
        <v/>
      </c>
      <c r="J277" s="70" t="str">
        <f aca="false">H277*I277</f>
        <v/>
      </c>
      <c r="K277" s="48"/>
      <c r="L277" s="66"/>
    </row>
    <row r="278" customFormat="false" ht="13.5" hidden="false" customHeight="true" outlineLevel="0" collapsed="false">
      <c r="B278" s="67"/>
      <c r="C278" s="68"/>
      <c r="D278" s="69"/>
      <c r="E278" s="20" t="str">
        <f aca="false">IF(B276="","",VLOOKUP($A276,データ,2,0))</f>
        <v/>
      </c>
      <c r="F278" s="63" t="str">
        <f aca="false">IF(C276="","",VLOOKUP($A276,データ,2,0))</f>
        <v/>
      </c>
      <c r="G278" s="64" t="str">
        <f aca="false">IF(A274="","",IF(VLOOKUP(A274,データ,19,0)=0,"",VLOOKUP(VLOOKUP(A274,データ,19,0),品名,2)))</f>
        <v/>
      </c>
      <c r="H278" s="71" t="str">
        <f aca="false">IF(A274="",0,VLOOKUP(A274,データ,20,0))</f>
        <v/>
      </c>
      <c r="I278" s="72" t="str">
        <f aca="false">IF(A274="",0,VLOOKUP(A274,データ,21,0))</f>
        <v/>
      </c>
      <c r="J278" s="72" t="str">
        <f aca="false">H278*I278</f>
        <v/>
      </c>
      <c r="K278" s="48"/>
      <c r="L278" s="66"/>
    </row>
    <row r="279" customFormat="false" ht="13.5" hidden="false" customHeight="true" outlineLevel="0" collapsed="false">
      <c r="B279" s="67" t="str">
        <f aca="false">IF(I279&gt;=1,"k","")</f>
        <v>k</v>
      </c>
      <c r="C279" s="27"/>
      <c r="D279" s="73"/>
      <c r="E279" s="20" t="str">
        <f aca="false">IF(B277="","",VLOOKUP($A277,データ,2,0))</f>
        <v/>
      </c>
      <c r="F279" s="63" t="str">
        <f aca="false">IF(C277="","",VLOOKUP($A277,データ,2,0))</f>
        <v/>
      </c>
      <c r="G279" s="5" t="s">
        <v>38</v>
      </c>
      <c r="H279" s="5"/>
      <c r="I279" s="46" t="str">
        <f aca="false">SUM(I274:I278)</f>
        <v/>
      </c>
      <c r="J279" s="46" t="str">
        <f aca="false">SUM(J274:J278)</f>
        <v/>
      </c>
      <c r="K279" s="46" t="str">
        <f aca="false">IF(J279&lt;5000,J279,5000)</f>
        <v/>
      </c>
      <c r="L279" s="47" t="n">
        <f aca="false">+J279-K279</f>
        <v>0</v>
      </c>
    </row>
    <row r="280" customFormat="false" ht="13.5" hidden="false" customHeight="true" outlineLevel="0" collapsed="false">
      <c r="A280" s="1" t="str">
        <f aca="false">IF(B280&gt;=1,SMALL(順,B280),"")</f>
        <v/>
      </c>
      <c r="C280" s="77" t="s">
        <v>37</v>
      </c>
      <c r="D280" s="77"/>
      <c r="E280" s="77"/>
      <c r="F280" s="77"/>
      <c r="G280" s="77"/>
      <c r="H280" s="77"/>
      <c r="I280" s="77"/>
      <c r="J280" s="77"/>
      <c r="K280" s="75" t="n">
        <f aca="true">IF(K279&lt;1,"",SUMIF($B$8:INDIRECT("b"&amp;ROW()),"=k",$K$8:$K$707))</f>
        <v>0</v>
      </c>
      <c r="L280" s="76"/>
    </row>
    <row r="281" customFormat="false" ht="13.5" hidden="false" customHeight="true" outlineLevel="0" collapsed="false">
      <c r="A281" s="61" t="str">
        <f aca="false">IF(B281="","",SMALL(順,B281))</f>
        <v/>
      </c>
      <c r="B281" s="1" t="str">
        <f aca="false">IF(B274="","",IF(B274+1&gt;入力用!$W$8,"",B274+1))</f>
        <v/>
      </c>
      <c r="C281" s="23" t="str">
        <f aca="false">B281</f>
        <v/>
      </c>
      <c r="D281" s="62"/>
      <c r="E281" s="20" t="str">
        <f aca="false">IF($B281="","",VLOOKUP($A281,データ,5,0))</f>
        <v/>
      </c>
      <c r="F281" s="63" t="str">
        <f aca="false">IF($B281="","",VLOOKUP($A281,データ,6,0))</f>
        <v/>
      </c>
      <c r="G281" s="64" t="str">
        <f aca="false">IF(A281="","",IF(VLOOKUP(A281,データ,7,0)=0,"",VLOOKUP(VLOOKUP(A281,データ,7,0),品名,2)))</f>
        <v/>
      </c>
      <c r="H281" s="65" t="str">
        <f aca="false">IF(A281="",0,VLOOKUP(A281,データ,8,0))</f>
        <v/>
      </c>
      <c r="I281" s="65" t="str">
        <f aca="false">IF(A281="",0,VLOOKUP(A281,データ,9,0))</f>
        <v/>
      </c>
      <c r="J281" s="65" t="str">
        <f aca="false">H281*I281</f>
        <v/>
      </c>
      <c r="K281" s="48"/>
      <c r="L281" s="66"/>
    </row>
    <row r="282" customFormat="false" ht="13.5" hidden="false" customHeight="true" outlineLevel="0" collapsed="false">
      <c r="B282" s="67"/>
      <c r="C282" s="68"/>
      <c r="D282" s="69"/>
      <c r="E282" s="20" t="str">
        <f aca="false">IF(B280="","",VLOOKUP($A280,データ,2,0))</f>
        <v/>
      </c>
      <c r="F282" s="63" t="n">
        <f aca="false">IF(C280="","",VLOOKUP($A280,データ,2,0))</f>
        <v>1</v>
      </c>
      <c r="G282" s="64" t="str">
        <f aca="false">IF(A281="","",IF(VLOOKUP(A281,データ,10,0)=0,"",VLOOKUP(VLOOKUP(A281,データ,10,0),品名,2)))</f>
        <v/>
      </c>
      <c r="H282" s="70" t="str">
        <f aca="false">IF(A281="",0,VLOOKUP(A281,データ,11,0))</f>
        <v/>
      </c>
      <c r="I282" s="70" t="str">
        <f aca="false">IF(A281="",0,VLOOKUP(A281,データ,12,0))</f>
        <v/>
      </c>
      <c r="J282" s="70" t="str">
        <f aca="false">H282*I282</f>
        <v/>
      </c>
      <c r="K282" s="48"/>
      <c r="L282" s="66"/>
    </row>
    <row r="283" customFormat="false" ht="13.5" hidden="false" customHeight="true" outlineLevel="0" collapsed="false">
      <c r="B283" s="67"/>
      <c r="C283" s="68" t="str">
        <f aca="false">IF($B281="","",VLOOKUP($A281,データ,3,0))</f>
        <v/>
      </c>
      <c r="D283" s="69" t="str">
        <f aca="false">IF($B281="","",VLOOKUP($A281,データ,4,0))</f>
        <v/>
      </c>
      <c r="E283" s="20" t="str">
        <f aca="false">IF(B281="","",VLOOKUP($A281,データ,2,0))</f>
        <v/>
      </c>
      <c r="F283" s="63" t="str">
        <f aca="false">IF(C281="","",VLOOKUP($A281,データ,2,0))</f>
        <v/>
      </c>
      <c r="G283" s="64" t="str">
        <f aca="false">IF(A281="","",IF(VLOOKUP(A281,データ,13,0)=0,"",VLOOKUP(VLOOKUP(A281,データ,13,0),品名,2)))</f>
        <v/>
      </c>
      <c r="H283" s="70" t="str">
        <f aca="false">IF(A281="",0,VLOOKUP(A281,データ,14,0))</f>
        <v/>
      </c>
      <c r="I283" s="70" t="str">
        <f aca="false">IF(A281="",0,VLOOKUP(A281,データ,15,0))</f>
        <v/>
      </c>
      <c r="J283" s="70" t="str">
        <f aca="false">H283*I283</f>
        <v/>
      </c>
      <c r="K283" s="48"/>
      <c r="L283" s="66"/>
    </row>
    <row r="284" customFormat="false" ht="13.5" hidden="false" customHeight="true" outlineLevel="0" collapsed="false">
      <c r="B284" s="67"/>
      <c r="C284" s="68"/>
      <c r="D284" s="69"/>
      <c r="E284" s="20" t="str">
        <f aca="false">IF(B282="","",VLOOKUP($A282,データ,2,0))</f>
        <v/>
      </c>
      <c r="F284" s="63" t="str">
        <f aca="false">IF(C282="","",VLOOKUP($A282,データ,2,0))</f>
        <v/>
      </c>
      <c r="G284" s="64" t="str">
        <f aca="false">IF(A281="","",IF(VLOOKUP(A281,データ,16,0)=0,"",VLOOKUP(VLOOKUP(A281,データ,16,0),品名,2)))</f>
        <v/>
      </c>
      <c r="H284" s="70" t="str">
        <f aca="false">IF(A281="",0,VLOOKUP(A281,データ,17,0))</f>
        <v/>
      </c>
      <c r="I284" s="70" t="str">
        <f aca="false">IF(A281="",0,VLOOKUP(A281,データ,18,0))</f>
        <v/>
      </c>
      <c r="J284" s="70" t="str">
        <f aca="false">H284*I284</f>
        <v/>
      </c>
      <c r="K284" s="48"/>
      <c r="L284" s="66"/>
    </row>
    <row r="285" customFormat="false" ht="13.5" hidden="false" customHeight="true" outlineLevel="0" collapsed="false">
      <c r="B285" s="67"/>
      <c r="C285" s="68"/>
      <c r="D285" s="69"/>
      <c r="E285" s="20" t="str">
        <f aca="false">IF(B283="","",VLOOKUP($A283,データ,2,0))</f>
        <v/>
      </c>
      <c r="F285" s="63" t="str">
        <f aca="false">IF(C283="","",VLOOKUP($A283,データ,2,0))</f>
        <v/>
      </c>
      <c r="G285" s="64" t="str">
        <f aca="false">IF(A281="","",IF(VLOOKUP(A281,データ,19,0)=0,"",VLOOKUP(VLOOKUP(A281,データ,19,0),品名,2)))</f>
        <v/>
      </c>
      <c r="H285" s="71" t="str">
        <f aca="false">IF(A281="",0,VLOOKUP(A281,データ,20,0))</f>
        <v/>
      </c>
      <c r="I285" s="72" t="str">
        <f aca="false">IF(A281="",0,VLOOKUP(A281,データ,21,0))</f>
        <v/>
      </c>
      <c r="J285" s="72" t="str">
        <f aca="false">H285*I285</f>
        <v/>
      </c>
      <c r="K285" s="48"/>
      <c r="L285" s="66"/>
    </row>
    <row r="286" customFormat="false" ht="13.5" hidden="false" customHeight="true" outlineLevel="0" collapsed="false">
      <c r="B286" s="67" t="str">
        <f aca="false">IF(I286&gt;=1,"k","")</f>
        <v>k</v>
      </c>
      <c r="C286" s="27"/>
      <c r="D286" s="73"/>
      <c r="E286" s="20" t="str">
        <f aca="false">IF(B284="","",VLOOKUP($A284,データ,2,0))</f>
        <v/>
      </c>
      <c r="F286" s="63" t="str">
        <f aca="false">IF(C284="","",VLOOKUP($A284,データ,2,0))</f>
        <v/>
      </c>
      <c r="G286" s="5" t="s">
        <v>38</v>
      </c>
      <c r="H286" s="5"/>
      <c r="I286" s="46" t="str">
        <f aca="false">SUM(I281:I285)</f>
        <v/>
      </c>
      <c r="J286" s="46" t="str">
        <f aca="false">SUM(J281:J285)</f>
        <v/>
      </c>
      <c r="K286" s="46" t="str">
        <f aca="false">IF(J286&lt;5000,J286,5000)</f>
        <v/>
      </c>
      <c r="L286" s="47" t="n">
        <f aca="false">+J286-K286</f>
        <v>0</v>
      </c>
    </row>
    <row r="287" customFormat="false" ht="13.5" hidden="false" customHeight="true" outlineLevel="0" collapsed="false">
      <c r="A287" s="1" t="str">
        <f aca="false">IF(B287&gt;=1,SMALL(順,B287),"")</f>
        <v/>
      </c>
      <c r="C287" s="77" t="s">
        <v>37</v>
      </c>
      <c r="D287" s="77"/>
      <c r="E287" s="77"/>
      <c r="F287" s="77"/>
      <c r="G287" s="77"/>
      <c r="H287" s="77"/>
      <c r="I287" s="77"/>
      <c r="J287" s="77"/>
      <c r="K287" s="75" t="n">
        <f aca="true">IF(K286&lt;1,"",SUMIF($B$8:INDIRECT("b"&amp;ROW()),"=k",$K$8:$K$707))</f>
        <v>0</v>
      </c>
      <c r="L287" s="76"/>
    </row>
    <row r="288" customFormat="false" ht="13.5" hidden="false" customHeight="true" outlineLevel="0" collapsed="false">
      <c r="A288" s="61" t="str">
        <f aca="false">IF(B288="","",SMALL(順,B288))</f>
        <v/>
      </c>
      <c r="B288" s="1" t="str">
        <f aca="false">IF(B281="","",IF(B281+1&gt;入力用!$W$8,"",B281+1))</f>
        <v/>
      </c>
      <c r="C288" s="23" t="str">
        <f aca="false">B288</f>
        <v/>
      </c>
      <c r="D288" s="62"/>
      <c r="E288" s="20" t="str">
        <f aca="false">IF($B288="","",VLOOKUP($A288,データ,5,0))</f>
        <v/>
      </c>
      <c r="F288" s="63" t="str">
        <f aca="false">IF($B288="","",VLOOKUP($A288,データ,6,0))</f>
        <v/>
      </c>
      <c r="G288" s="64" t="str">
        <f aca="false">IF(A288="","",IF(VLOOKUP(A288,データ,7,0)=0,"",VLOOKUP(VLOOKUP(A288,データ,7,0),品名,2)))</f>
        <v/>
      </c>
      <c r="H288" s="65" t="str">
        <f aca="false">IF(A288="",0,VLOOKUP(A288,データ,8,0))</f>
        <v/>
      </c>
      <c r="I288" s="65" t="str">
        <f aca="false">IF(A288="",0,VLOOKUP(A288,データ,9,0))</f>
        <v/>
      </c>
      <c r="J288" s="65" t="str">
        <f aca="false">H288*I288</f>
        <v/>
      </c>
      <c r="K288" s="48"/>
      <c r="L288" s="66"/>
    </row>
    <row r="289" customFormat="false" ht="13.5" hidden="false" customHeight="true" outlineLevel="0" collapsed="false">
      <c r="B289" s="67"/>
      <c r="C289" s="68"/>
      <c r="D289" s="69"/>
      <c r="E289" s="20" t="str">
        <f aca="false">IF(B287="","",VLOOKUP($A287,データ,2,0))</f>
        <v/>
      </c>
      <c r="F289" s="63" t="n">
        <f aca="false">IF(C287="","",VLOOKUP($A287,データ,2,0))</f>
        <v>1</v>
      </c>
      <c r="G289" s="64" t="str">
        <f aca="false">IF(A288="","",IF(VLOOKUP(A288,データ,10,0)=0,"",VLOOKUP(VLOOKUP(A288,データ,10,0),品名,2)))</f>
        <v/>
      </c>
      <c r="H289" s="70" t="str">
        <f aca="false">IF(A288="",0,VLOOKUP(A288,データ,11,0))</f>
        <v/>
      </c>
      <c r="I289" s="70" t="str">
        <f aca="false">IF(A288="",0,VLOOKUP(A288,データ,12,0))</f>
        <v/>
      </c>
      <c r="J289" s="70" t="str">
        <f aca="false">H289*I289</f>
        <v/>
      </c>
      <c r="K289" s="48"/>
      <c r="L289" s="66"/>
    </row>
    <row r="290" customFormat="false" ht="13.5" hidden="false" customHeight="true" outlineLevel="0" collapsed="false">
      <c r="B290" s="67"/>
      <c r="C290" s="68" t="str">
        <f aca="false">IF($B288="","",VLOOKUP($A288,データ,3,0))</f>
        <v/>
      </c>
      <c r="D290" s="69" t="str">
        <f aca="false">IF($B288="","",VLOOKUP($A288,データ,4,0))</f>
        <v/>
      </c>
      <c r="E290" s="20" t="str">
        <f aca="false">IF(B288="","",VLOOKUP($A288,データ,2,0))</f>
        <v/>
      </c>
      <c r="F290" s="63" t="str">
        <f aca="false">IF(C288="","",VLOOKUP($A288,データ,2,0))</f>
        <v/>
      </c>
      <c r="G290" s="64" t="str">
        <f aca="false">IF(A288="","",IF(VLOOKUP(A288,データ,13,0)=0,"",VLOOKUP(VLOOKUP(A288,データ,13,0),品名,2)))</f>
        <v/>
      </c>
      <c r="H290" s="70" t="str">
        <f aca="false">IF(A288="",0,VLOOKUP(A288,データ,14,0))</f>
        <v/>
      </c>
      <c r="I290" s="70" t="str">
        <f aca="false">IF(A288="",0,VLOOKUP(A288,データ,15,0))</f>
        <v/>
      </c>
      <c r="J290" s="70" t="str">
        <f aca="false">H290*I290</f>
        <v/>
      </c>
      <c r="K290" s="48"/>
      <c r="L290" s="66"/>
    </row>
    <row r="291" customFormat="false" ht="13.5" hidden="false" customHeight="true" outlineLevel="0" collapsed="false">
      <c r="B291" s="67"/>
      <c r="C291" s="68"/>
      <c r="D291" s="69"/>
      <c r="E291" s="20" t="str">
        <f aca="false">IF(B289="","",VLOOKUP($A289,データ,2,0))</f>
        <v/>
      </c>
      <c r="F291" s="63" t="str">
        <f aca="false">IF(C289="","",VLOOKUP($A289,データ,2,0))</f>
        <v/>
      </c>
      <c r="G291" s="64" t="str">
        <f aca="false">IF(A288="","",IF(VLOOKUP(A288,データ,16,0)=0,"",VLOOKUP(VLOOKUP(A288,データ,16,0),品名,2)))</f>
        <v/>
      </c>
      <c r="H291" s="70" t="str">
        <f aca="false">IF(A288="",0,VLOOKUP(A288,データ,17,0))</f>
        <v/>
      </c>
      <c r="I291" s="70" t="str">
        <f aca="false">IF(A288="",0,VLOOKUP(A288,データ,18,0))</f>
        <v/>
      </c>
      <c r="J291" s="70" t="str">
        <f aca="false">H291*I291</f>
        <v/>
      </c>
      <c r="K291" s="48"/>
      <c r="L291" s="66"/>
    </row>
    <row r="292" customFormat="false" ht="13.5" hidden="false" customHeight="true" outlineLevel="0" collapsed="false">
      <c r="B292" s="67"/>
      <c r="C292" s="68"/>
      <c r="D292" s="69"/>
      <c r="E292" s="20" t="str">
        <f aca="false">IF(B290="","",VLOOKUP($A290,データ,2,0))</f>
        <v/>
      </c>
      <c r="F292" s="63" t="str">
        <f aca="false">IF(C290="","",VLOOKUP($A290,データ,2,0))</f>
        <v/>
      </c>
      <c r="G292" s="64" t="str">
        <f aca="false">IF(A288="","",IF(VLOOKUP(A288,データ,19,0)=0,"",VLOOKUP(VLOOKUP(A288,データ,19,0),品名,2)))</f>
        <v/>
      </c>
      <c r="H292" s="71" t="str">
        <f aca="false">IF(A288="",0,VLOOKUP(A288,データ,20,0))</f>
        <v/>
      </c>
      <c r="I292" s="72" t="str">
        <f aca="false">IF(A288="",0,VLOOKUP(A288,データ,21,0))</f>
        <v/>
      </c>
      <c r="J292" s="72" t="str">
        <f aca="false">H292*I292</f>
        <v/>
      </c>
      <c r="K292" s="48"/>
      <c r="L292" s="66"/>
    </row>
    <row r="293" customFormat="false" ht="13.5" hidden="false" customHeight="true" outlineLevel="0" collapsed="false">
      <c r="B293" s="67" t="str">
        <f aca="false">IF(I293&gt;=1,"k","")</f>
        <v>k</v>
      </c>
      <c r="C293" s="27"/>
      <c r="D293" s="73"/>
      <c r="E293" s="20" t="str">
        <f aca="false">IF(B291="","",VLOOKUP($A291,データ,2,0))</f>
        <v/>
      </c>
      <c r="F293" s="63" t="str">
        <f aca="false">IF(C291="","",VLOOKUP($A291,データ,2,0))</f>
        <v/>
      </c>
      <c r="G293" s="5" t="s">
        <v>38</v>
      </c>
      <c r="H293" s="5"/>
      <c r="I293" s="46" t="str">
        <f aca="false">SUM(I288:I292)</f>
        <v/>
      </c>
      <c r="J293" s="46" t="str">
        <f aca="false">SUM(J288:J292)</f>
        <v/>
      </c>
      <c r="K293" s="46" t="str">
        <f aca="false">IF(J293&lt;5000,J293,5000)</f>
        <v/>
      </c>
      <c r="L293" s="47" t="n">
        <f aca="false">+J293-K293</f>
        <v>0</v>
      </c>
    </row>
    <row r="294" customFormat="false" ht="13.5" hidden="false" customHeight="true" outlineLevel="0" collapsed="false">
      <c r="A294" s="1" t="str">
        <f aca="false">IF(B294&gt;=1,SMALL(順,B294),"")</f>
        <v/>
      </c>
      <c r="C294" s="77" t="s">
        <v>37</v>
      </c>
      <c r="D294" s="77"/>
      <c r="E294" s="77"/>
      <c r="F294" s="77"/>
      <c r="G294" s="77"/>
      <c r="H294" s="77"/>
      <c r="I294" s="77"/>
      <c r="J294" s="77"/>
      <c r="K294" s="75" t="n">
        <f aca="true">IF(K293&lt;1,"",SUMIF($B$8:INDIRECT("b"&amp;ROW()),"=k",$K$8:$K$707))</f>
        <v>0</v>
      </c>
      <c r="L294" s="76"/>
    </row>
    <row r="295" customFormat="false" ht="13.5" hidden="false" customHeight="true" outlineLevel="0" collapsed="false">
      <c r="A295" s="61" t="str">
        <f aca="false">IF(B295="","",SMALL(順,B295))</f>
        <v/>
      </c>
      <c r="B295" s="1" t="str">
        <f aca="false">IF(B288="","",IF(B288+1&gt;入力用!$W$8,"",B288+1))</f>
        <v/>
      </c>
      <c r="C295" s="23" t="str">
        <f aca="false">B295</f>
        <v/>
      </c>
      <c r="D295" s="62"/>
      <c r="E295" s="20" t="str">
        <f aca="false">IF($B295="","",VLOOKUP($A295,データ,5,0))</f>
        <v/>
      </c>
      <c r="F295" s="63" t="str">
        <f aca="false">IF($B295="","",VLOOKUP($A295,データ,6,0))</f>
        <v/>
      </c>
      <c r="G295" s="64" t="str">
        <f aca="false">IF(A295="","",IF(VLOOKUP(A295,データ,7,0)=0,"",VLOOKUP(VLOOKUP(A295,データ,7,0),品名,2)))</f>
        <v/>
      </c>
      <c r="H295" s="65" t="str">
        <f aca="false">IF(A295="",0,VLOOKUP(A295,データ,8,0))</f>
        <v/>
      </c>
      <c r="I295" s="65" t="str">
        <f aca="false">IF(A295="",0,VLOOKUP(A295,データ,9,0))</f>
        <v/>
      </c>
      <c r="J295" s="65" t="str">
        <f aca="false">H295*I295</f>
        <v/>
      </c>
      <c r="K295" s="48"/>
      <c r="L295" s="66"/>
    </row>
    <row r="296" customFormat="false" ht="13.5" hidden="false" customHeight="true" outlineLevel="0" collapsed="false">
      <c r="B296" s="67"/>
      <c r="C296" s="68"/>
      <c r="D296" s="69"/>
      <c r="E296" s="20" t="str">
        <f aca="false">IF(B294="","",VLOOKUP($A294,データ,2,0))</f>
        <v/>
      </c>
      <c r="F296" s="63" t="n">
        <f aca="false">IF(C294="","",VLOOKUP($A294,データ,2,0))</f>
        <v>1</v>
      </c>
      <c r="G296" s="64" t="str">
        <f aca="false">IF(A295="","",IF(VLOOKUP(A295,データ,10,0)=0,"",VLOOKUP(VLOOKUP(A295,データ,10,0),品名,2)))</f>
        <v/>
      </c>
      <c r="H296" s="70" t="str">
        <f aca="false">IF(A295="",0,VLOOKUP(A295,データ,11,0))</f>
        <v/>
      </c>
      <c r="I296" s="70" t="str">
        <f aca="false">IF(A295="",0,VLOOKUP(A295,データ,12,0))</f>
        <v/>
      </c>
      <c r="J296" s="70" t="str">
        <f aca="false">H296*I296</f>
        <v/>
      </c>
      <c r="K296" s="48"/>
      <c r="L296" s="66"/>
    </row>
    <row r="297" customFormat="false" ht="13.5" hidden="false" customHeight="true" outlineLevel="0" collapsed="false">
      <c r="B297" s="67"/>
      <c r="C297" s="68" t="str">
        <f aca="false">IF($B295="","",VLOOKUP($A295,データ,3,0))</f>
        <v/>
      </c>
      <c r="D297" s="69" t="str">
        <f aca="false">IF($B295="","",VLOOKUP($A295,データ,4,0))</f>
        <v/>
      </c>
      <c r="E297" s="20" t="str">
        <f aca="false">IF(B295="","",VLOOKUP($A295,データ,2,0))</f>
        <v/>
      </c>
      <c r="F297" s="63" t="str">
        <f aca="false">IF(C295="","",VLOOKUP($A295,データ,2,0))</f>
        <v/>
      </c>
      <c r="G297" s="64" t="str">
        <f aca="false">IF(A295="","",IF(VLOOKUP(A295,データ,13,0)=0,"",VLOOKUP(VLOOKUP(A295,データ,13,0),品名,2)))</f>
        <v/>
      </c>
      <c r="H297" s="70" t="str">
        <f aca="false">IF(A295="",0,VLOOKUP(A295,データ,14,0))</f>
        <v/>
      </c>
      <c r="I297" s="70" t="str">
        <f aca="false">IF(A295="",0,VLOOKUP(A295,データ,15,0))</f>
        <v/>
      </c>
      <c r="J297" s="70" t="str">
        <f aca="false">H297*I297</f>
        <v/>
      </c>
      <c r="K297" s="48"/>
      <c r="L297" s="66"/>
    </row>
    <row r="298" customFormat="false" ht="13.5" hidden="false" customHeight="true" outlineLevel="0" collapsed="false">
      <c r="B298" s="67"/>
      <c r="C298" s="68"/>
      <c r="D298" s="69"/>
      <c r="E298" s="20" t="str">
        <f aca="false">IF(B296="","",VLOOKUP($A296,データ,2,0))</f>
        <v/>
      </c>
      <c r="F298" s="63" t="str">
        <f aca="false">IF(C296="","",VLOOKUP($A296,データ,2,0))</f>
        <v/>
      </c>
      <c r="G298" s="64" t="str">
        <f aca="false">IF(A295="","",IF(VLOOKUP(A295,データ,16,0)=0,"",VLOOKUP(VLOOKUP(A295,データ,16,0),品名,2)))</f>
        <v/>
      </c>
      <c r="H298" s="70" t="str">
        <f aca="false">IF(A295="",0,VLOOKUP(A295,データ,17,0))</f>
        <v/>
      </c>
      <c r="I298" s="70" t="str">
        <f aca="false">IF(A295="",0,VLOOKUP(A295,データ,18,0))</f>
        <v/>
      </c>
      <c r="J298" s="70" t="str">
        <f aca="false">H298*I298</f>
        <v/>
      </c>
      <c r="K298" s="48"/>
      <c r="L298" s="66"/>
    </row>
    <row r="299" customFormat="false" ht="13.5" hidden="false" customHeight="true" outlineLevel="0" collapsed="false">
      <c r="B299" s="67"/>
      <c r="C299" s="68"/>
      <c r="D299" s="69"/>
      <c r="E299" s="20" t="str">
        <f aca="false">IF(B297="","",VLOOKUP($A297,データ,2,0))</f>
        <v/>
      </c>
      <c r="F299" s="63" t="str">
        <f aca="false">IF(C297="","",VLOOKUP($A297,データ,2,0))</f>
        <v/>
      </c>
      <c r="G299" s="64" t="str">
        <f aca="false">IF(A295="","",IF(VLOOKUP(A295,データ,19,0)=0,"",VLOOKUP(VLOOKUP(A295,データ,19,0),品名,2)))</f>
        <v/>
      </c>
      <c r="H299" s="71" t="str">
        <f aca="false">IF(A295="",0,VLOOKUP(A295,データ,20,0))</f>
        <v/>
      </c>
      <c r="I299" s="72" t="str">
        <f aca="false">IF(A295="",0,VLOOKUP(A295,データ,21,0))</f>
        <v/>
      </c>
      <c r="J299" s="72" t="str">
        <f aca="false">H299*I299</f>
        <v/>
      </c>
      <c r="K299" s="48"/>
      <c r="L299" s="66"/>
    </row>
    <row r="300" customFormat="false" ht="13.5" hidden="false" customHeight="true" outlineLevel="0" collapsed="false">
      <c r="B300" s="67" t="str">
        <f aca="false">IF(I300&gt;=1,"k","")</f>
        <v>k</v>
      </c>
      <c r="C300" s="27"/>
      <c r="D300" s="73"/>
      <c r="E300" s="20" t="str">
        <f aca="false">IF(B298="","",VLOOKUP($A298,データ,2,0))</f>
        <v/>
      </c>
      <c r="F300" s="63" t="str">
        <f aca="false">IF(C298="","",VLOOKUP($A298,データ,2,0))</f>
        <v/>
      </c>
      <c r="G300" s="5" t="s">
        <v>38</v>
      </c>
      <c r="H300" s="5"/>
      <c r="I300" s="46" t="str">
        <f aca="false">SUM(I295:I299)</f>
        <v/>
      </c>
      <c r="J300" s="46" t="str">
        <f aca="false">SUM(J295:J299)</f>
        <v/>
      </c>
      <c r="K300" s="46" t="str">
        <f aca="false">IF(J300&lt;5000,J300,5000)</f>
        <v/>
      </c>
      <c r="L300" s="47" t="n">
        <f aca="false">+J300-K300</f>
        <v>0</v>
      </c>
    </row>
    <row r="301" customFormat="false" ht="13.5" hidden="false" customHeight="true" outlineLevel="0" collapsed="false">
      <c r="A301" s="1" t="str">
        <f aca="false">IF(B301&gt;=1,SMALL(順,B301),"")</f>
        <v/>
      </c>
      <c r="C301" s="77" t="s">
        <v>37</v>
      </c>
      <c r="D301" s="77"/>
      <c r="E301" s="77"/>
      <c r="F301" s="77"/>
      <c r="G301" s="77"/>
      <c r="H301" s="77"/>
      <c r="I301" s="77"/>
      <c r="J301" s="77"/>
      <c r="K301" s="75" t="n">
        <f aca="true">IF(K300&lt;1,"",SUMIF($B$8:INDIRECT("b"&amp;ROW()),"=k",$K$8:$K$707))</f>
        <v>0</v>
      </c>
      <c r="L301" s="76"/>
    </row>
    <row r="302" customFormat="false" ht="13.5" hidden="false" customHeight="true" outlineLevel="0" collapsed="false">
      <c r="A302" s="61" t="str">
        <f aca="false">IF(B302="","",SMALL(順,B302))</f>
        <v/>
      </c>
      <c r="B302" s="1" t="str">
        <f aca="false">IF(B295="","",IF(B295+1&gt;入力用!$W$8,"",B295+1))</f>
        <v/>
      </c>
      <c r="C302" s="23" t="str">
        <f aca="false">B302</f>
        <v/>
      </c>
      <c r="D302" s="62"/>
      <c r="E302" s="20" t="str">
        <f aca="false">IF($B302="","",VLOOKUP($A302,データ,5,0))</f>
        <v/>
      </c>
      <c r="F302" s="63" t="str">
        <f aca="false">IF($B302="","",VLOOKUP($A302,データ,6,0))</f>
        <v/>
      </c>
      <c r="G302" s="64" t="str">
        <f aca="false">IF(A302="","",IF(VLOOKUP(A302,データ,7,0)=0,"",VLOOKUP(VLOOKUP(A302,データ,7,0),品名,2)))</f>
        <v/>
      </c>
      <c r="H302" s="65" t="str">
        <f aca="false">IF(A302="",0,VLOOKUP(A302,データ,8,0))</f>
        <v/>
      </c>
      <c r="I302" s="65" t="str">
        <f aca="false">IF(A302="",0,VLOOKUP(A302,データ,9,0))</f>
        <v/>
      </c>
      <c r="J302" s="65" t="str">
        <f aca="false">H302*I302</f>
        <v/>
      </c>
      <c r="K302" s="48"/>
      <c r="L302" s="66"/>
    </row>
    <row r="303" customFormat="false" ht="13.5" hidden="false" customHeight="true" outlineLevel="0" collapsed="false">
      <c r="B303" s="67"/>
      <c r="C303" s="68"/>
      <c r="D303" s="69"/>
      <c r="E303" s="20" t="str">
        <f aca="false">IF(B301="","",VLOOKUP($A301,データ,2,0))</f>
        <v/>
      </c>
      <c r="F303" s="63" t="n">
        <f aca="false">IF(C301="","",VLOOKUP($A301,データ,2,0))</f>
        <v>1</v>
      </c>
      <c r="G303" s="64" t="str">
        <f aca="false">IF(A302="","",IF(VLOOKUP(A302,データ,10,0)=0,"",VLOOKUP(VLOOKUP(A302,データ,10,0),品名,2)))</f>
        <v/>
      </c>
      <c r="H303" s="70" t="str">
        <f aca="false">IF(A302="",0,VLOOKUP(A302,データ,11,0))</f>
        <v/>
      </c>
      <c r="I303" s="70" t="str">
        <f aca="false">IF(A302="",0,VLOOKUP(A302,データ,12,0))</f>
        <v/>
      </c>
      <c r="J303" s="70" t="str">
        <f aca="false">H303*I303</f>
        <v/>
      </c>
      <c r="K303" s="48"/>
      <c r="L303" s="66"/>
    </row>
    <row r="304" customFormat="false" ht="13.5" hidden="false" customHeight="true" outlineLevel="0" collapsed="false">
      <c r="B304" s="67"/>
      <c r="C304" s="68" t="str">
        <f aca="false">IF($B302="","",VLOOKUP($A302,データ,3,0))</f>
        <v/>
      </c>
      <c r="D304" s="69" t="str">
        <f aca="false">IF($B302="","",VLOOKUP($A302,データ,4,0))</f>
        <v/>
      </c>
      <c r="E304" s="20" t="str">
        <f aca="false">IF(B302="","",VLOOKUP($A302,データ,2,0))</f>
        <v/>
      </c>
      <c r="F304" s="63" t="str">
        <f aca="false">IF(C302="","",VLOOKUP($A302,データ,2,0))</f>
        <v/>
      </c>
      <c r="G304" s="64" t="str">
        <f aca="false">IF(A302="","",IF(VLOOKUP(A302,データ,13,0)=0,"",VLOOKUP(VLOOKUP(A302,データ,13,0),品名,2)))</f>
        <v/>
      </c>
      <c r="H304" s="70" t="str">
        <f aca="false">IF(A302="",0,VLOOKUP(A302,データ,14,0))</f>
        <v/>
      </c>
      <c r="I304" s="70" t="str">
        <f aca="false">IF(A302="",0,VLOOKUP(A302,データ,15,0))</f>
        <v/>
      </c>
      <c r="J304" s="70" t="str">
        <f aca="false">H304*I304</f>
        <v/>
      </c>
      <c r="K304" s="48"/>
      <c r="L304" s="66"/>
    </row>
    <row r="305" customFormat="false" ht="13.5" hidden="false" customHeight="true" outlineLevel="0" collapsed="false">
      <c r="B305" s="67"/>
      <c r="C305" s="68"/>
      <c r="D305" s="69"/>
      <c r="E305" s="20" t="str">
        <f aca="false">IF(B303="","",VLOOKUP($A303,データ,2,0))</f>
        <v/>
      </c>
      <c r="F305" s="63" t="str">
        <f aca="false">IF(C303="","",VLOOKUP($A303,データ,2,0))</f>
        <v/>
      </c>
      <c r="G305" s="64" t="str">
        <f aca="false">IF(A302="","",IF(VLOOKUP(A302,データ,16,0)=0,"",VLOOKUP(VLOOKUP(A302,データ,16,0),品名,2)))</f>
        <v/>
      </c>
      <c r="H305" s="70" t="str">
        <f aca="false">IF(A302="",0,VLOOKUP(A302,データ,17,0))</f>
        <v/>
      </c>
      <c r="I305" s="70" t="str">
        <f aca="false">IF(A302="",0,VLOOKUP(A302,データ,18,0))</f>
        <v/>
      </c>
      <c r="J305" s="70" t="str">
        <f aca="false">H305*I305</f>
        <v/>
      </c>
      <c r="K305" s="48"/>
      <c r="L305" s="66"/>
    </row>
    <row r="306" customFormat="false" ht="13.5" hidden="false" customHeight="true" outlineLevel="0" collapsed="false">
      <c r="B306" s="67"/>
      <c r="C306" s="68"/>
      <c r="D306" s="69"/>
      <c r="E306" s="20" t="str">
        <f aca="false">IF(B304="","",VLOOKUP($A304,データ,2,0))</f>
        <v/>
      </c>
      <c r="F306" s="63" t="str">
        <f aca="false">IF(C304="","",VLOOKUP($A304,データ,2,0))</f>
        <v/>
      </c>
      <c r="G306" s="64" t="str">
        <f aca="false">IF(A302="","",IF(VLOOKUP(A302,データ,19,0)=0,"",VLOOKUP(VLOOKUP(A302,データ,19,0),品名,2)))</f>
        <v/>
      </c>
      <c r="H306" s="71" t="str">
        <f aca="false">IF(A302="",0,VLOOKUP(A302,データ,20,0))</f>
        <v/>
      </c>
      <c r="I306" s="72" t="str">
        <f aca="false">IF(A302="",0,VLOOKUP(A302,データ,21,0))</f>
        <v/>
      </c>
      <c r="J306" s="72" t="str">
        <f aca="false">H306*I306</f>
        <v/>
      </c>
      <c r="K306" s="48"/>
      <c r="L306" s="66"/>
    </row>
    <row r="307" customFormat="false" ht="13.5" hidden="false" customHeight="true" outlineLevel="0" collapsed="false">
      <c r="B307" s="67" t="str">
        <f aca="false">IF(I307&gt;=1,"k","")</f>
        <v>k</v>
      </c>
      <c r="C307" s="27"/>
      <c r="D307" s="73"/>
      <c r="E307" s="20" t="str">
        <f aca="false">IF(B305="","",VLOOKUP($A305,データ,2,0))</f>
        <v/>
      </c>
      <c r="F307" s="63" t="str">
        <f aca="false">IF(C305="","",VLOOKUP($A305,データ,2,0))</f>
        <v/>
      </c>
      <c r="G307" s="5" t="s">
        <v>38</v>
      </c>
      <c r="H307" s="5"/>
      <c r="I307" s="46" t="str">
        <f aca="false">SUM(I302:I306)</f>
        <v/>
      </c>
      <c r="J307" s="46" t="str">
        <f aca="false">SUM(J302:J306)</f>
        <v/>
      </c>
      <c r="K307" s="46" t="str">
        <f aca="false">IF(J307&lt;5000,J307,5000)</f>
        <v/>
      </c>
      <c r="L307" s="47" t="n">
        <f aca="false">+J307-K307</f>
        <v>0</v>
      </c>
    </row>
    <row r="308" customFormat="false" ht="13.5" hidden="false" customHeight="true" outlineLevel="0" collapsed="false">
      <c r="A308" s="1" t="str">
        <f aca="false">IF(B308&gt;=1,SMALL(順,B308),"")</f>
        <v/>
      </c>
      <c r="C308" s="77" t="s">
        <v>37</v>
      </c>
      <c r="D308" s="77"/>
      <c r="E308" s="77"/>
      <c r="F308" s="77"/>
      <c r="G308" s="77"/>
      <c r="H308" s="77"/>
      <c r="I308" s="77"/>
      <c r="J308" s="77"/>
      <c r="K308" s="75" t="n">
        <f aca="true">IF(K307&lt;1,"",SUMIF($B$8:INDIRECT("b"&amp;ROW()),"=k",$K$8:$K$707))</f>
        <v>0</v>
      </c>
      <c r="L308" s="76"/>
    </row>
    <row r="309" customFormat="false" ht="13.5" hidden="false" customHeight="true" outlineLevel="0" collapsed="false">
      <c r="A309" s="61" t="str">
        <f aca="false">IF(B309="","",SMALL(順,B309))</f>
        <v/>
      </c>
      <c r="B309" s="1" t="str">
        <f aca="false">IF(B302="","",IF(B302+1&gt;入力用!$W$8,"",B302+1))</f>
        <v/>
      </c>
      <c r="C309" s="23" t="str">
        <f aca="false">B309</f>
        <v/>
      </c>
      <c r="D309" s="62"/>
      <c r="E309" s="20" t="str">
        <f aca="false">IF($B309="","",VLOOKUP($A309,データ,5,0))</f>
        <v/>
      </c>
      <c r="F309" s="63" t="str">
        <f aca="false">IF($B309="","",VLOOKUP($A309,データ,6,0))</f>
        <v/>
      </c>
      <c r="G309" s="64" t="str">
        <f aca="false">IF(A309="","",IF(VLOOKUP(A309,データ,7,0)=0,"",VLOOKUP(VLOOKUP(A309,データ,7,0),品名,2)))</f>
        <v/>
      </c>
      <c r="H309" s="65" t="str">
        <f aca="false">IF(A309="",0,VLOOKUP(A309,データ,8,0))</f>
        <v/>
      </c>
      <c r="I309" s="65" t="str">
        <f aca="false">IF(A309="",0,VLOOKUP(A309,データ,9,0))</f>
        <v/>
      </c>
      <c r="J309" s="65" t="str">
        <f aca="false">H309*I309</f>
        <v/>
      </c>
      <c r="K309" s="48"/>
      <c r="L309" s="66"/>
    </row>
    <row r="310" customFormat="false" ht="13.5" hidden="false" customHeight="true" outlineLevel="0" collapsed="false">
      <c r="B310" s="67"/>
      <c r="C310" s="68"/>
      <c r="D310" s="69"/>
      <c r="E310" s="20" t="str">
        <f aca="false">IF(B308="","",VLOOKUP($A308,データ,2,0))</f>
        <v/>
      </c>
      <c r="F310" s="63" t="n">
        <f aca="false">IF(C308="","",VLOOKUP($A308,データ,2,0))</f>
        <v>1</v>
      </c>
      <c r="G310" s="64" t="str">
        <f aca="false">IF(A309="","",IF(VLOOKUP(A309,データ,10,0)=0,"",VLOOKUP(VLOOKUP(A309,データ,10,0),品名,2)))</f>
        <v/>
      </c>
      <c r="H310" s="70" t="str">
        <f aca="false">IF(A309="",0,VLOOKUP(A309,データ,11,0))</f>
        <v/>
      </c>
      <c r="I310" s="70" t="str">
        <f aca="false">IF(A309="",0,VLOOKUP(A309,データ,12,0))</f>
        <v/>
      </c>
      <c r="J310" s="70" t="str">
        <f aca="false">H310*I310</f>
        <v/>
      </c>
      <c r="K310" s="48"/>
      <c r="L310" s="66"/>
    </row>
    <row r="311" customFormat="false" ht="13.5" hidden="false" customHeight="true" outlineLevel="0" collapsed="false">
      <c r="B311" s="67"/>
      <c r="C311" s="68" t="str">
        <f aca="false">IF($B309="","",VLOOKUP($A309,データ,3,0))</f>
        <v/>
      </c>
      <c r="D311" s="69" t="str">
        <f aca="false">IF($B309="","",VLOOKUP($A309,データ,4,0))</f>
        <v/>
      </c>
      <c r="E311" s="20" t="str">
        <f aca="false">IF(B309="","",VLOOKUP($A309,データ,2,0))</f>
        <v/>
      </c>
      <c r="F311" s="63" t="str">
        <f aca="false">IF(C309="","",VLOOKUP($A309,データ,2,0))</f>
        <v/>
      </c>
      <c r="G311" s="64" t="str">
        <f aca="false">IF(A309="","",IF(VLOOKUP(A309,データ,13,0)=0,"",VLOOKUP(VLOOKUP(A309,データ,13,0),品名,2)))</f>
        <v/>
      </c>
      <c r="H311" s="70" t="str">
        <f aca="false">IF(A309="",0,VLOOKUP(A309,データ,14,0))</f>
        <v/>
      </c>
      <c r="I311" s="70" t="str">
        <f aca="false">IF(A309="",0,VLOOKUP(A309,データ,15,0))</f>
        <v/>
      </c>
      <c r="J311" s="70" t="str">
        <f aca="false">H311*I311</f>
        <v/>
      </c>
      <c r="K311" s="48"/>
      <c r="L311" s="66"/>
    </row>
    <row r="312" customFormat="false" ht="13.5" hidden="false" customHeight="true" outlineLevel="0" collapsed="false">
      <c r="B312" s="67"/>
      <c r="C312" s="68"/>
      <c r="D312" s="69"/>
      <c r="E312" s="20" t="str">
        <f aca="false">IF(B310="","",VLOOKUP($A310,データ,2,0))</f>
        <v/>
      </c>
      <c r="F312" s="63" t="str">
        <f aca="false">IF(C310="","",VLOOKUP($A310,データ,2,0))</f>
        <v/>
      </c>
      <c r="G312" s="64" t="str">
        <f aca="false">IF(A309="","",IF(VLOOKUP(A309,データ,16,0)=0,"",VLOOKUP(VLOOKUP(A309,データ,16,0),品名,2)))</f>
        <v/>
      </c>
      <c r="H312" s="70" t="str">
        <f aca="false">IF(A309="",0,VLOOKUP(A309,データ,17,0))</f>
        <v/>
      </c>
      <c r="I312" s="70" t="str">
        <f aca="false">IF(A309="",0,VLOOKUP(A309,データ,18,0))</f>
        <v/>
      </c>
      <c r="J312" s="70" t="str">
        <f aca="false">H312*I312</f>
        <v/>
      </c>
      <c r="K312" s="48"/>
      <c r="L312" s="66"/>
    </row>
    <row r="313" customFormat="false" ht="13.5" hidden="false" customHeight="true" outlineLevel="0" collapsed="false">
      <c r="B313" s="67"/>
      <c r="C313" s="68"/>
      <c r="D313" s="69"/>
      <c r="E313" s="20" t="str">
        <f aca="false">IF(B311="","",VLOOKUP($A311,データ,2,0))</f>
        <v/>
      </c>
      <c r="F313" s="63" t="str">
        <f aca="false">IF(C311="","",VLOOKUP($A311,データ,2,0))</f>
        <v/>
      </c>
      <c r="G313" s="64" t="str">
        <f aca="false">IF(A309="","",IF(VLOOKUP(A309,データ,19,0)=0,"",VLOOKUP(VLOOKUP(A309,データ,19,0),品名,2)))</f>
        <v/>
      </c>
      <c r="H313" s="71" t="str">
        <f aca="false">IF(A309="",0,VLOOKUP(A309,データ,20,0))</f>
        <v/>
      </c>
      <c r="I313" s="72" t="str">
        <f aca="false">IF(A309="",0,VLOOKUP(A309,データ,21,0))</f>
        <v/>
      </c>
      <c r="J313" s="72" t="str">
        <f aca="false">H313*I313</f>
        <v/>
      </c>
      <c r="K313" s="48"/>
      <c r="L313" s="66"/>
    </row>
    <row r="314" customFormat="false" ht="13.5" hidden="false" customHeight="true" outlineLevel="0" collapsed="false">
      <c r="B314" s="67" t="str">
        <f aca="false">IF(I314&gt;=1,"k","")</f>
        <v>k</v>
      </c>
      <c r="C314" s="27"/>
      <c r="D314" s="73"/>
      <c r="E314" s="20" t="str">
        <f aca="false">IF(B312="","",VLOOKUP($A312,データ,2,0))</f>
        <v/>
      </c>
      <c r="F314" s="63" t="str">
        <f aca="false">IF(C312="","",VLOOKUP($A312,データ,2,0))</f>
        <v/>
      </c>
      <c r="G314" s="5" t="s">
        <v>38</v>
      </c>
      <c r="H314" s="5"/>
      <c r="I314" s="46" t="str">
        <f aca="false">SUM(I309:I313)</f>
        <v/>
      </c>
      <c r="J314" s="46" t="str">
        <f aca="false">SUM(J309:J313)</f>
        <v/>
      </c>
      <c r="K314" s="46" t="str">
        <f aca="false">IF(J314&lt;5000,J314,5000)</f>
        <v/>
      </c>
      <c r="L314" s="47" t="n">
        <f aca="false">+J314-K314</f>
        <v>0</v>
      </c>
    </row>
    <row r="315" customFormat="false" ht="13.5" hidden="false" customHeight="true" outlineLevel="0" collapsed="false">
      <c r="A315" s="1" t="str">
        <f aca="false">IF(B315&gt;=1,SMALL(順,B315),"")</f>
        <v/>
      </c>
      <c r="C315" s="77" t="s">
        <v>37</v>
      </c>
      <c r="D315" s="77"/>
      <c r="E315" s="77"/>
      <c r="F315" s="77"/>
      <c r="G315" s="77"/>
      <c r="H315" s="77"/>
      <c r="I315" s="77"/>
      <c r="J315" s="77"/>
      <c r="K315" s="75" t="n">
        <f aca="true">IF(K314&lt;1,"",SUMIF($B$8:INDIRECT("b"&amp;ROW()),"=k",$K$8:$K$707))</f>
        <v>0</v>
      </c>
      <c r="L315" s="76"/>
    </row>
    <row r="316" customFormat="false" ht="13.5" hidden="false" customHeight="true" outlineLevel="0" collapsed="false">
      <c r="A316" s="61" t="str">
        <f aca="false">IF(B316="","",SMALL(順,B316))</f>
        <v/>
      </c>
      <c r="B316" s="1" t="str">
        <f aca="false">IF(B309="","",IF(B309+1&gt;入力用!$W$8,"",B309+1))</f>
        <v/>
      </c>
      <c r="C316" s="23" t="str">
        <f aca="false">B316</f>
        <v/>
      </c>
      <c r="D316" s="62"/>
      <c r="E316" s="20" t="str">
        <f aca="false">IF($B316="","",VLOOKUP($A316,データ,5,0))</f>
        <v/>
      </c>
      <c r="F316" s="63" t="str">
        <f aca="false">IF($B316="","",VLOOKUP($A316,データ,6,0))</f>
        <v/>
      </c>
      <c r="G316" s="64" t="str">
        <f aca="false">IF(A316="","",IF(VLOOKUP(A316,データ,7,0)=0,"",VLOOKUP(VLOOKUP(A316,データ,7,0),品名,2)))</f>
        <v/>
      </c>
      <c r="H316" s="65" t="str">
        <f aca="false">IF(A316="",0,VLOOKUP(A316,データ,8,0))</f>
        <v/>
      </c>
      <c r="I316" s="65" t="str">
        <f aca="false">IF(A316="",0,VLOOKUP(A316,データ,9,0))</f>
        <v/>
      </c>
      <c r="J316" s="65" t="str">
        <f aca="false">H316*I316</f>
        <v/>
      </c>
      <c r="K316" s="48"/>
      <c r="L316" s="66"/>
    </row>
    <row r="317" customFormat="false" ht="13.5" hidden="false" customHeight="true" outlineLevel="0" collapsed="false">
      <c r="B317" s="67"/>
      <c r="C317" s="68"/>
      <c r="D317" s="69"/>
      <c r="E317" s="20" t="str">
        <f aca="false">IF(B315="","",VLOOKUP($A315,データ,2,0))</f>
        <v/>
      </c>
      <c r="F317" s="63" t="n">
        <f aca="false">IF(C315="","",VLOOKUP($A315,データ,2,0))</f>
        <v>1</v>
      </c>
      <c r="G317" s="64" t="str">
        <f aca="false">IF(A316="","",IF(VLOOKUP(A316,データ,10,0)=0,"",VLOOKUP(VLOOKUP(A316,データ,10,0),品名,2)))</f>
        <v/>
      </c>
      <c r="H317" s="70" t="str">
        <f aca="false">IF(A316="",0,VLOOKUP(A316,データ,11,0))</f>
        <v/>
      </c>
      <c r="I317" s="70" t="str">
        <f aca="false">IF(A316="",0,VLOOKUP(A316,データ,12,0))</f>
        <v/>
      </c>
      <c r="J317" s="70" t="str">
        <f aca="false">H317*I317</f>
        <v/>
      </c>
      <c r="K317" s="48"/>
      <c r="L317" s="66"/>
    </row>
    <row r="318" customFormat="false" ht="13.5" hidden="false" customHeight="true" outlineLevel="0" collapsed="false">
      <c r="B318" s="67"/>
      <c r="C318" s="68" t="str">
        <f aca="false">IF($B316="","",VLOOKUP($A316,データ,3,0))</f>
        <v/>
      </c>
      <c r="D318" s="69" t="str">
        <f aca="false">IF($B316="","",VLOOKUP($A316,データ,4,0))</f>
        <v/>
      </c>
      <c r="E318" s="20" t="str">
        <f aca="false">IF(B316="","",VLOOKUP($A316,データ,2,0))</f>
        <v/>
      </c>
      <c r="F318" s="63" t="str">
        <f aca="false">IF(C316="","",VLOOKUP($A316,データ,2,0))</f>
        <v/>
      </c>
      <c r="G318" s="64" t="str">
        <f aca="false">IF(A316="","",IF(VLOOKUP(A316,データ,13,0)=0,"",VLOOKUP(VLOOKUP(A316,データ,13,0),品名,2)))</f>
        <v/>
      </c>
      <c r="H318" s="70" t="str">
        <f aca="false">IF(A316="",0,VLOOKUP(A316,データ,14,0))</f>
        <v/>
      </c>
      <c r="I318" s="70" t="str">
        <f aca="false">IF(A316="",0,VLOOKUP(A316,データ,15,0))</f>
        <v/>
      </c>
      <c r="J318" s="70" t="str">
        <f aca="false">H318*I318</f>
        <v/>
      </c>
      <c r="K318" s="48"/>
      <c r="L318" s="66"/>
    </row>
    <row r="319" customFormat="false" ht="13.5" hidden="false" customHeight="true" outlineLevel="0" collapsed="false">
      <c r="B319" s="67"/>
      <c r="C319" s="68"/>
      <c r="D319" s="69"/>
      <c r="E319" s="20" t="str">
        <f aca="false">IF(B317="","",VLOOKUP($A317,データ,2,0))</f>
        <v/>
      </c>
      <c r="F319" s="63" t="str">
        <f aca="false">IF(C317="","",VLOOKUP($A317,データ,2,0))</f>
        <v/>
      </c>
      <c r="G319" s="64" t="str">
        <f aca="false">IF(A316="","",IF(VLOOKUP(A316,データ,16,0)=0,"",VLOOKUP(VLOOKUP(A316,データ,16,0),品名,2)))</f>
        <v/>
      </c>
      <c r="H319" s="70" t="str">
        <f aca="false">IF(A316="",0,VLOOKUP(A316,データ,17,0))</f>
        <v/>
      </c>
      <c r="I319" s="70" t="str">
        <f aca="false">IF(A316="",0,VLOOKUP(A316,データ,18,0))</f>
        <v/>
      </c>
      <c r="J319" s="70" t="str">
        <f aca="false">H319*I319</f>
        <v/>
      </c>
      <c r="K319" s="48"/>
      <c r="L319" s="66"/>
    </row>
    <row r="320" customFormat="false" ht="13.5" hidden="false" customHeight="true" outlineLevel="0" collapsed="false">
      <c r="B320" s="67"/>
      <c r="C320" s="68"/>
      <c r="D320" s="69"/>
      <c r="E320" s="20" t="str">
        <f aca="false">IF(B318="","",VLOOKUP($A318,データ,2,0))</f>
        <v/>
      </c>
      <c r="F320" s="63" t="str">
        <f aca="false">IF(C318="","",VLOOKUP($A318,データ,2,0))</f>
        <v/>
      </c>
      <c r="G320" s="64" t="str">
        <f aca="false">IF(A316="","",IF(VLOOKUP(A316,データ,19,0)=0,"",VLOOKUP(VLOOKUP(A316,データ,19,0),品名,2)))</f>
        <v/>
      </c>
      <c r="H320" s="71" t="str">
        <f aca="false">IF(A316="",0,VLOOKUP(A316,データ,20,0))</f>
        <v/>
      </c>
      <c r="I320" s="72" t="str">
        <f aca="false">IF(A316="",0,VLOOKUP(A316,データ,21,0))</f>
        <v/>
      </c>
      <c r="J320" s="72" t="str">
        <f aca="false">H320*I320</f>
        <v/>
      </c>
      <c r="K320" s="48"/>
      <c r="L320" s="66"/>
    </row>
    <row r="321" customFormat="false" ht="13.5" hidden="false" customHeight="true" outlineLevel="0" collapsed="false">
      <c r="B321" s="67" t="str">
        <f aca="false">IF(I321&gt;=1,"k","")</f>
        <v>k</v>
      </c>
      <c r="C321" s="27"/>
      <c r="D321" s="73"/>
      <c r="E321" s="20" t="str">
        <f aca="false">IF(B319="","",VLOOKUP($A319,データ,2,0))</f>
        <v/>
      </c>
      <c r="F321" s="63" t="str">
        <f aca="false">IF(C319="","",VLOOKUP($A319,データ,2,0))</f>
        <v/>
      </c>
      <c r="G321" s="5" t="s">
        <v>38</v>
      </c>
      <c r="H321" s="5"/>
      <c r="I321" s="46" t="str">
        <f aca="false">SUM(I316:I320)</f>
        <v/>
      </c>
      <c r="J321" s="46" t="str">
        <f aca="false">SUM(J316:J320)</f>
        <v/>
      </c>
      <c r="K321" s="46" t="str">
        <f aca="false">IF(J321&lt;5000,J321,5000)</f>
        <v/>
      </c>
      <c r="L321" s="47" t="n">
        <f aca="false">+J321-K321</f>
        <v>0</v>
      </c>
    </row>
    <row r="322" customFormat="false" ht="13.5" hidden="false" customHeight="true" outlineLevel="0" collapsed="false">
      <c r="A322" s="1" t="str">
        <f aca="false">IF(B322&gt;=1,SMALL(順,B322),"")</f>
        <v/>
      </c>
      <c r="C322" s="77" t="s">
        <v>37</v>
      </c>
      <c r="D322" s="77"/>
      <c r="E322" s="77"/>
      <c r="F322" s="77"/>
      <c r="G322" s="77"/>
      <c r="H322" s="77"/>
      <c r="I322" s="77"/>
      <c r="J322" s="77"/>
      <c r="K322" s="75" t="n">
        <f aca="true">IF(K321&lt;1,"",SUMIF($B$8:INDIRECT("b"&amp;ROW()),"=k",$K$8:$K$707))</f>
        <v>0</v>
      </c>
      <c r="L322" s="76"/>
    </row>
    <row r="323" customFormat="false" ht="13.5" hidden="false" customHeight="true" outlineLevel="0" collapsed="false">
      <c r="A323" s="61" t="str">
        <f aca="false">IF(B323="","",SMALL(順,B323))</f>
        <v/>
      </c>
      <c r="B323" s="1" t="str">
        <f aca="false">IF(B316="","",IF(B316+1&gt;入力用!$W$8,"",B316+1))</f>
        <v/>
      </c>
      <c r="C323" s="23" t="str">
        <f aca="false">B323</f>
        <v/>
      </c>
      <c r="D323" s="62"/>
      <c r="E323" s="20" t="str">
        <f aca="false">IF($B323="","",VLOOKUP($A323,データ,5,0))</f>
        <v/>
      </c>
      <c r="F323" s="63" t="str">
        <f aca="false">IF($B323="","",VLOOKUP($A323,データ,6,0))</f>
        <v/>
      </c>
      <c r="G323" s="64" t="str">
        <f aca="false">IF(A323="","",IF(VLOOKUP(A323,データ,7,0)=0,"",VLOOKUP(VLOOKUP(A323,データ,7,0),品名,2)))</f>
        <v/>
      </c>
      <c r="H323" s="65" t="str">
        <f aca="false">IF(A323="",0,VLOOKUP(A323,データ,8,0))</f>
        <v/>
      </c>
      <c r="I323" s="65" t="str">
        <f aca="false">IF(A323="",0,VLOOKUP(A323,データ,9,0))</f>
        <v/>
      </c>
      <c r="J323" s="65" t="str">
        <f aca="false">H323*I323</f>
        <v/>
      </c>
      <c r="K323" s="48"/>
      <c r="L323" s="66"/>
    </row>
    <row r="324" customFormat="false" ht="13.5" hidden="false" customHeight="true" outlineLevel="0" collapsed="false">
      <c r="B324" s="67"/>
      <c r="C324" s="68"/>
      <c r="D324" s="69"/>
      <c r="E324" s="20" t="str">
        <f aca="false">IF(B322="","",VLOOKUP($A322,データ,2,0))</f>
        <v/>
      </c>
      <c r="F324" s="63" t="n">
        <f aca="false">IF(C322="","",VLOOKUP($A322,データ,2,0))</f>
        <v>1</v>
      </c>
      <c r="G324" s="64" t="str">
        <f aca="false">IF(A323="","",IF(VLOOKUP(A323,データ,10,0)=0,"",VLOOKUP(VLOOKUP(A323,データ,10,0),品名,2)))</f>
        <v/>
      </c>
      <c r="H324" s="70" t="str">
        <f aca="false">IF(A323="",0,VLOOKUP(A323,データ,11,0))</f>
        <v/>
      </c>
      <c r="I324" s="70" t="str">
        <f aca="false">IF(A323="",0,VLOOKUP(A323,データ,12,0))</f>
        <v/>
      </c>
      <c r="J324" s="70" t="str">
        <f aca="false">H324*I324</f>
        <v/>
      </c>
      <c r="K324" s="48"/>
      <c r="L324" s="66"/>
    </row>
    <row r="325" customFormat="false" ht="13.5" hidden="false" customHeight="true" outlineLevel="0" collapsed="false">
      <c r="B325" s="67"/>
      <c r="C325" s="68" t="str">
        <f aca="false">IF($B323="","",VLOOKUP($A323,データ,3,0))</f>
        <v/>
      </c>
      <c r="D325" s="69" t="str">
        <f aca="false">IF($B323="","",VLOOKUP($A323,データ,4,0))</f>
        <v/>
      </c>
      <c r="E325" s="20" t="str">
        <f aca="false">IF(B323="","",VLOOKUP($A323,データ,2,0))</f>
        <v/>
      </c>
      <c r="F325" s="63" t="str">
        <f aca="false">IF(C323="","",VLOOKUP($A323,データ,2,0))</f>
        <v/>
      </c>
      <c r="G325" s="64" t="str">
        <f aca="false">IF(A323="","",IF(VLOOKUP(A323,データ,13,0)=0,"",VLOOKUP(VLOOKUP(A323,データ,13,0),品名,2)))</f>
        <v/>
      </c>
      <c r="H325" s="70" t="str">
        <f aca="false">IF(A323="",0,VLOOKUP(A323,データ,14,0))</f>
        <v/>
      </c>
      <c r="I325" s="70" t="str">
        <f aca="false">IF(A323="",0,VLOOKUP(A323,データ,15,0))</f>
        <v/>
      </c>
      <c r="J325" s="70" t="str">
        <f aca="false">H325*I325</f>
        <v/>
      </c>
      <c r="K325" s="48"/>
      <c r="L325" s="66"/>
    </row>
    <row r="326" customFormat="false" ht="13.5" hidden="false" customHeight="true" outlineLevel="0" collapsed="false">
      <c r="B326" s="67"/>
      <c r="C326" s="68"/>
      <c r="D326" s="69"/>
      <c r="E326" s="20" t="str">
        <f aca="false">IF(B324="","",VLOOKUP($A324,データ,2,0))</f>
        <v/>
      </c>
      <c r="F326" s="63" t="str">
        <f aca="false">IF(C324="","",VLOOKUP($A324,データ,2,0))</f>
        <v/>
      </c>
      <c r="G326" s="64" t="str">
        <f aca="false">IF(A323="","",IF(VLOOKUP(A323,データ,16,0)=0,"",VLOOKUP(VLOOKUP(A323,データ,16,0),品名,2)))</f>
        <v/>
      </c>
      <c r="H326" s="70" t="str">
        <f aca="false">IF(A323="",0,VLOOKUP(A323,データ,17,0))</f>
        <v/>
      </c>
      <c r="I326" s="70" t="str">
        <f aca="false">IF(A323="",0,VLOOKUP(A323,データ,18,0))</f>
        <v/>
      </c>
      <c r="J326" s="70" t="str">
        <f aca="false">H326*I326</f>
        <v/>
      </c>
      <c r="K326" s="48"/>
      <c r="L326" s="66"/>
    </row>
    <row r="327" customFormat="false" ht="13.5" hidden="false" customHeight="true" outlineLevel="0" collapsed="false">
      <c r="B327" s="67"/>
      <c r="C327" s="68"/>
      <c r="D327" s="69"/>
      <c r="E327" s="20" t="str">
        <f aca="false">IF(B325="","",VLOOKUP($A325,データ,2,0))</f>
        <v/>
      </c>
      <c r="F327" s="63" t="str">
        <f aca="false">IF(C325="","",VLOOKUP($A325,データ,2,0))</f>
        <v/>
      </c>
      <c r="G327" s="64" t="str">
        <f aca="false">IF(A323="","",IF(VLOOKUP(A323,データ,19,0)=0,"",VLOOKUP(VLOOKUP(A323,データ,19,0),品名,2)))</f>
        <v/>
      </c>
      <c r="H327" s="71" t="str">
        <f aca="false">IF(A323="",0,VLOOKUP(A323,データ,20,0))</f>
        <v/>
      </c>
      <c r="I327" s="72" t="str">
        <f aca="false">IF(A323="",0,VLOOKUP(A323,データ,21,0))</f>
        <v/>
      </c>
      <c r="J327" s="72" t="str">
        <f aca="false">H327*I327</f>
        <v/>
      </c>
      <c r="K327" s="48"/>
      <c r="L327" s="66"/>
    </row>
    <row r="328" customFormat="false" ht="13.5" hidden="false" customHeight="true" outlineLevel="0" collapsed="false">
      <c r="B328" s="67" t="str">
        <f aca="false">IF(I328&gt;=1,"k","")</f>
        <v>k</v>
      </c>
      <c r="C328" s="27"/>
      <c r="D328" s="73"/>
      <c r="E328" s="20" t="str">
        <f aca="false">IF(B326="","",VLOOKUP($A326,データ,2,0))</f>
        <v/>
      </c>
      <c r="F328" s="63" t="str">
        <f aca="false">IF(C326="","",VLOOKUP($A326,データ,2,0))</f>
        <v/>
      </c>
      <c r="G328" s="5" t="s">
        <v>38</v>
      </c>
      <c r="H328" s="5"/>
      <c r="I328" s="46" t="str">
        <f aca="false">SUM(I323:I327)</f>
        <v/>
      </c>
      <c r="J328" s="46" t="str">
        <f aca="false">SUM(J323:J327)</f>
        <v/>
      </c>
      <c r="K328" s="46" t="str">
        <f aca="false">IF(J328&lt;5000,J328,5000)</f>
        <v/>
      </c>
      <c r="L328" s="47" t="n">
        <f aca="false">+J328-K328</f>
        <v>0</v>
      </c>
    </row>
    <row r="329" customFormat="false" ht="13.5" hidden="false" customHeight="true" outlineLevel="0" collapsed="false">
      <c r="A329" s="1" t="str">
        <f aca="false">IF(B329&gt;=1,SMALL(順,B329),"")</f>
        <v/>
      </c>
      <c r="C329" s="77" t="s">
        <v>37</v>
      </c>
      <c r="D329" s="77"/>
      <c r="E329" s="77"/>
      <c r="F329" s="77"/>
      <c r="G329" s="77"/>
      <c r="H329" s="77"/>
      <c r="I329" s="77"/>
      <c r="J329" s="77"/>
      <c r="K329" s="75" t="n">
        <f aca="true">IF(K328&lt;1,"",SUMIF($B$8:INDIRECT("b"&amp;ROW()),"=k",$K$8:$K$707))</f>
        <v>0</v>
      </c>
      <c r="L329" s="76"/>
    </row>
    <row r="330" customFormat="false" ht="13.5" hidden="false" customHeight="true" outlineLevel="0" collapsed="false">
      <c r="A330" s="61" t="str">
        <f aca="false">IF(B330="","",SMALL(順,B330))</f>
        <v/>
      </c>
      <c r="B330" s="1" t="str">
        <f aca="false">IF(B323="","",IF(B323+1&gt;入力用!$W$8,"",B323+1))</f>
        <v/>
      </c>
      <c r="C330" s="23" t="str">
        <f aca="false">B330</f>
        <v/>
      </c>
      <c r="D330" s="62"/>
      <c r="E330" s="20" t="str">
        <f aca="false">IF($B330="","",VLOOKUP($A330,データ,5,0))</f>
        <v/>
      </c>
      <c r="F330" s="63" t="str">
        <f aca="false">IF($B330="","",VLOOKUP($A330,データ,6,0))</f>
        <v/>
      </c>
      <c r="G330" s="64" t="str">
        <f aca="false">IF(A330="","",IF(VLOOKUP(A330,データ,7,0)=0,"",VLOOKUP(VLOOKUP(A330,データ,7,0),品名,2)))</f>
        <v/>
      </c>
      <c r="H330" s="65" t="str">
        <f aca="false">IF(A330="",0,VLOOKUP(A330,データ,8,0))</f>
        <v/>
      </c>
      <c r="I330" s="65" t="str">
        <f aca="false">IF(A330="",0,VLOOKUP(A330,データ,9,0))</f>
        <v/>
      </c>
      <c r="J330" s="65" t="str">
        <f aca="false">H330*I330</f>
        <v/>
      </c>
      <c r="K330" s="48"/>
      <c r="L330" s="66"/>
    </row>
    <row r="331" customFormat="false" ht="13.5" hidden="false" customHeight="true" outlineLevel="0" collapsed="false">
      <c r="B331" s="67"/>
      <c r="C331" s="68"/>
      <c r="D331" s="69"/>
      <c r="E331" s="20" t="str">
        <f aca="false">IF(B329="","",VLOOKUP($A329,データ,2,0))</f>
        <v/>
      </c>
      <c r="F331" s="63" t="n">
        <f aca="false">IF(C329="","",VLOOKUP($A329,データ,2,0))</f>
        <v>1</v>
      </c>
      <c r="G331" s="64" t="str">
        <f aca="false">IF(A330="","",IF(VLOOKUP(A330,データ,10,0)=0,"",VLOOKUP(VLOOKUP(A330,データ,10,0),品名,2)))</f>
        <v/>
      </c>
      <c r="H331" s="70" t="str">
        <f aca="false">IF(A330="",0,VLOOKUP(A330,データ,11,0))</f>
        <v/>
      </c>
      <c r="I331" s="70" t="str">
        <f aca="false">IF(A330="",0,VLOOKUP(A330,データ,12,0))</f>
        <v/>
      </c>
      <c r="J331" s="70" t="str">
        <f aca="false">H331*I331</f>
        <v/>
      </c>
      <c r="K331" s="48"/>
      <c r="L331" s="66"/>
    </row>
    <row r="332" customFormat="false" ht="13.5" hidden="false" customHeight="true" outlineLevel="0" collapsed="false">
      <c r="B332" s="67"/>
      <c r="C332" s="68" t="str">
        <f aca="false">IF($B330="","",VLOOKUP($A330,データ,3,0))</f>
        <v/>
      </c>
      <c r="D332" s="69" t="str">
        <f aca="false">IF($B330="","",VLOOKUP($A330,データ,4,0))</f>
        <v/>
      </c>
      <c r="E332" s="20" t="str">
        <f aca="false">IF(B330="","",VLOOKUP($A330,データ,2,0))</f>
        <v/>
      </c>
      <c r="F332" s="63" t="str">
        <f aca="false">IF(C330="","",VLOOKUP($A330,データ,2,0))</f>
        <v/>
      </c>
      <c r="G332" s="64" t="str">
        <f aca="false">IF(A330="","",IF(VLOOKUP(A330,データ,13,0)=0,"",VLOOKUP(VLOOKUP(A330,データ,13,0),品名,2)))</f>
        <v/>
      </c>
      <c r="H332" s="70" t="str">
        <f aca="false">IF(A330="",0,VLOOKUP(A330,データ,14,0))</f>
        <v/>
      </c>
      <c r="I332" s="70" t="str">
        <f aca="false">IF(A330="",0,VLOOKUP(A330,データ,15,0))</f>
        <v/>
      </c>
      <c r="J332" s="70" t="str">
        <f aca="false">H332*I332</f>
        <v/>
      </c>
      <c r="K332" s="48"/>
      <c r="L332" s="66"/>
    </row>
    <row r="333" customFormat="false" ht="13.5" hidden="false" customHeight="true" outlineLevel="0" collapsed="false">
      <c r="B333" s="67"/>
      <c r="C333" s="68"/>
      <c r="D333" s="69"/>
      <c r="E333" s="20" t="str">
        <f aca="false">IF(B331="","",VLOOKUP($A331,データ,2,0))</f>
        <v/>
      </c>
      <c r="F333" s="63" t="str">
        <f aca="false">IF(C331="","",VLOOKUP($A331,データ,2,0))</f>
        <v/>
      </c>
      <c r="G333" s="64" t="str">
        <f aca="false">IF(A330="","",IF(VLOOKUP(A330,データ,16,0)=0,"",VLOOKUP(VLOOKUP(A330,データ,16,0),品名,2)))</f>
        <v/>
      </c>
      <c r="H333" s="70" t="str">
        <f aca="false">IF(A330="",0,VLOOKUP(A330,データ,17,0))</f>
        <v/>
      </c>
      <c r="I333" s="70" t="str">
        <f aca="false">IF(A330="",0,VLOOKUP(A330,データ,18,0))</f>
        <v/>
      </c>
      <c r="J333" s="70" t="str">
        <f aca="false">H333*I333</f>
        <v/>
      </c>
      <c r="K333" s="48"/>
      <c r="L333" s="66"/>
    </row>
    <row r="334" customFormat="false" ht="13.5" hidden="false" customHeight="true" outlineLevel="0" collapsed="false">
      <c r="B334" s="67"/>
      <c r="C334" s="68"/>
      <c r="D334" s="69"/>
      <c r="E334" s="20" t="str">
        <f aca="false">IF(B332="","",VLOOKUP($A332,データ,2,0))</f>
        <v/>
      </c>
      <c r="F334" s="63" t="str">
        <f aca="false">IF(C332="","",VLOOKUP($A332,データ,2,0))</f>
        <v/>
      </c>
      <c r="G334" s="64" t="str">
        <f aca="false">IF(A330="","",IF(VLOOKUP(A330,データ,19,0)=0,"",VLOOKUP(VLOOKUP(A330,データ,19,0),品名,2)))</f>
        <v/>
      </c>
      <c r="H334" s="71" t="str">
        <f aca="false">IF(A330="",0,VLOOKUP(A330,データ,20,0))</f>
        <v/>
      </c>
      <c r="I334" s="72" t="str">
        <f aca="false">IF(A330="",0,VLOOKUP(A330,データ,21,0))</f>
        <v/>
      </c>
      <c r="J334" s="72" t="str">
        <f aca="false">H334*I334</f>
        <v/>
      </c>
      <c r="K334" s="48"/>
      <c r="L334" s="66"/>
    </row>
    <row r="335" customFormat="false" ht="13.5" hidden="false" customHeight="true" outlineLevel="0" collapsed="false">
      <c r="B335" s="67" t="str">
        <f aca="false">IF(I335&gt;=1,"k","")</f>
        <v>k</v>
      </c>
      <c r="C335" s="27"/>
      <c r="D335" s="73"/>
      <c r="E335" s="20" t="str">
        <f aca="false">IF(B333="","",VLOOKUP($A333,データ,2,0))</f>
        <v/>
      </c>
      <c r="F335" s="63" t="str">
        <f aca="false">IF(C333="","",VLOOKUP($A333,データ,2,0))</f>
        <v/>
      </c>
      <c r="G335" s="5" t="s">
        <v>38</v>
      </c>
      <c r="H335" s="5"/>
      <c r="I335" s="46" t="str">
        <f aca="false">SUM(I330:I334)</f>
        <v/>
      </c>
      <c r="J335" s="46" t="str">
        <f aca="false">SUM(J330:J334)</f>
        <v/>
      </c>
      <c r="K335" s="46" t="str">
        <f aca="false">IF(J335&lt;5000,J335,5000)</f>
        <v/>
      </c>
      <c r="L335" s="47" t="n">
        <f aca="false">+J335-K335</f>
        <v>0</v>
      </c>
    </row>
    <row r="336" customFormat="false" ht="13.5" hidden="false" customHeight="true" outlineLevel="0" collapsed="false">
      <c r="A336" s="1" t="str">
        <f aca="false">IF(B336&gt;=1,SMALL(順,B336),"")</f>
        <v/>
      </c>
      <c r="C336" s="77" t="s">
        <v>37</v>
      </c>
      <c r="D336" s="77"/>
      <c r="E336" s="77"/>
      <c r="F336" s="77"/>
      <c r="G336" s="77"/>
      <c r="H336" s="77"/>
      <c r="I336" s="77"/>
      <c r="J336" s="77"/>
      <c r="K336" s="75" t="n">
        <f aca="true">IF(K335&lt;1,"",SUMIF($B$8:INDIRECT("b"&amp;ROW()),"=k",$K$8:$K$707))</f>
        <v>0</v>
      </c>
      <c r="L336" s="76"/>
    </row>
    <row r="337" customFormat="false" ht="13.5" hidden="false" customHeight="true" outlineLevel="0" collapsed="false">
      <c r="A337" s="61" t="str">
        <f aca="false">IF(B337="","",SMALL(順,B337))</f>
        <v/>
      </c>
      <c r="B337" s="1" t="str">
        <f aca="false">IF(B330="","",IF(B330+1&gt;入力用!$W$8,"",B330+1))</f>
        <v/>
      </c>
      <c r="C337" s="23" t="str">
        <f aca="false">B337</f>
        <v/>
      </c>
      <c r="D337" s="62"/>
      <c r="E337" s="20" t="str">
        <f aca="false">IF($B337="","",VLOOKUP($A337,データ,5,0))</f>
        <v/>
      </c>
      <c r="F337" s="63" t="str">
        <f aca="false">IF($B337="","",VLOOKUP($A337,データ,6,0))</f>
        <v/>
      </c>
      <c r="G337" s="64" t="str">
        <f aca="false">IF(A337="","",IF(VLOOKUP(A337,データ,7,0)=0,"",VLOOKUP(VLOOKUP(A337,データ,7,0),品名,2)))</f>
        <v/>
      </c>
      <c r="H337" s="65" t="str">
        <f aca="false">IF(A337="",0,VLOOKUP(A337,データ,8,0))</f>
        <v/>
      </c>
      <c r="I337" s="65" t="str">
        <f aca="false">IF(A337="",0,VLOOKUP(A337,データ,9,0))</f>
        <v/>
      </c>
      <c r="J337" s="65" t="str">
        <f aca="false">H337*I337</f>
        <v/>
      </c>
      <c r="K337" s="48"/>
      <c r="L337" s="66"/>
    </row>
    <row r="338" customFormat="false" ht="13.5" hidden="false" customHeight="true" outlineLevel="0" collapsed="false">
      <c r="B338" s="67"/>
      <c r="C338" s="68"/>
      <c r="D338" s="69"/>
      <c r="E338" s="20" t="str">
        <f aca="false">IF(B336="","",VLOOKUP($A336,データ,2,0))</f>
        <v/>
      </c>
      <c r="F338" s="63" t="n">
        <f aca="false">IF(C336="","",VLOOKUP($A336,データ,2,0))</f>
        <v>1</v>
      </c>
      <c r="G338" s="64" t="str">
        <f aca="false">IF(A337="","",IF(VLOOKUP(A337,データ,10,0)=0,"",VLOOKUP(VLOOKUP(A337,データ,10,0),品名,2)))</f>
        <v/>
      </c>
      <c r="H338" s="70" t="str">
        <f aca="false">IF(A337="",0,VLOOKUP(A337,データ,11,0))</f>
        <v/>
      </c>
      <c r="I338" s="70" t="str">
        <f aca="false">IF(A337="",0,VLOOKUP(A337,データ,12,0))</f>
        <v/>
      </c>
      <c r="J338" s="70" t="str">
        <f aca="false">H338*I338</f>
        <v/>
      </c>
      <c r="K338" s="48"/>
      <c r="L338" s="66"/>
    </row>
    <row r="339" customFormat="false" ht="13.5" hidden="false" customHeight="true" outlineLevel="0" collapsed="false">
      <c r="B339" s="67"/>
      <c r="C339" s="68" t="str">
        <f aca="false">IF($B337="","",VLOOKUP($A337,データ,3,0))</f>
        <v/>
      </c>
      <c r="D339" s="69" t="str">
        <f aca="false">IF($B337="","",VLOOKUP($A337,データ,4,0))</f>
        <v/>
      </c>
      <c r="E339" s="20" t="str">
        <f aca="false">IF(B337="","",VLOOKUP($A337,データ,2,0))</f>
        <v/>
      </c>
      <c r="F339" s="63" t="str">
        <f aca="false">IF(C337="","",VLOOKUP($A337,データ,2,0))</f>
        <v/>
      </c>
      <c r="G339" s="64" t="str">
        <f aca="false">IF(A337="","",IF(VLOOKUP(A337,データ,13,0)=0,"",VLOOKUP(VLOOKUP(A337,データ,13,0),品名,2)))</f>
        <v/>
      </c>
      <c r="H339" s="70" t="str">
        <f aca="false">IF(A337="",0,VLOOKUP(A337,データ,14,0))</f>
        <v/>
      </c>
      <c r="I339" s="70" t="str">
        <f aca="false">IF(A337="",0,VLOOKUP(A337,データ,15,0))</f>
        <v/>
      </c>
      <c r="J339" s="70" t="str">
        <f aca="false">H339*I339</f>
        <v/>
      </c>
      <c r="K339" s="48"/>
      <c r="L339" s="66"/>
    </row>
    <row r="340" customFormat="false" ht="13.5" hidden="false" customHeight="true" outlineLevel="0" collapsed="false">
      <c r="B340" s="67"/>
      <c r="C340" s="68"/>
      <c r="D340" s="69"/>
      <c r="E340" s="20" t="str">
        <f aca="false">IF(B338="","",VLOOKUP($A338,データ,2,0))</f>
        <v/>
      </c>
      <c r="F340" s="63" t="str">
        <f aca="false">IF(C338="","",VLOOKUP($A338,データ,2,0))</f>
        <v/>
      </c>
      <c r="G340" s="64" t="str">
        <f aca="false">IF(A337="","",IF(VLOOKUP(A337,データ,16,0)=0,"",VLOOKUP(VLOOKUP(A337,データ,16,0),品名,2)))</f>
        <v/>
      </c>
      <c r="H340" s="70" t="str">
        <f aca="false">IF(A337="",0,VLOOKUP(A337,データ,17,0))</f>
        <v/>
      </c>
      <c r="I340" s="70" t="str">
        <f aca="false">IF(A337="",0,VLOOKUP(A337,データ,18,0))</f>
        <v/>
      </c>
      <c r="J340" s="70" t="str">
        <f aca="false">H340*I340</f>
        <v/>
      </c>
      <c r="K340" s="48"/>
      <c r="L340" s="66"/>
    </row>
    <row r="341" customFormat="false" ht="13.5" hidden="false" customHeight="true" outlineLevel="0" collapsed="false">
      <c r="B341" s="67"/>
      <c r="C341" s="68"/>
      <c r="D341" s="69"/>
      <c r="E341" s="20" t="str">
        <f aca="false">IF(B339="","",VLOOKUP($A339,データ,2,0))</f>
        <v/>
      </c>
      <c r="F341" s="63" t="str">
        <f aca="false">IF(C339="","",VLOOKUP($A339,データ,2,0))</f>
        <v/>
      </c>
      <c r="G341" s="64" t="str">
        <f aca="false">IF(A337="","",IF(VLOOKUP(A337,データ,19,0)=0,"",VLOOKUP(VLOOKUP(A337,データ,19,0),品名,2)))</f>
        <v/>
      </c>
      <c r="H341" s="71" t="str">
        <f aca="false">IF(A337="",0,VLOOKUP(A337,データ,20,0))</f>
        <v/>
      </c>
      <c r="I341" s="72" t="str">
        <f aca="false">IF(A337="",0,VLOOKUP(A337,データ,21,0))</f>
        <v/>
      </c>
      <c r="J341" s="72" t="str">
        <f aca="false">H341*I341</f>
        <v/>
      </c>
      <c r="K341" s="48"/>
      <c r="L341" s="66"/>
    </row>
    <row r="342" customFormat="false" ht="13.5" hidden="false" customHeight="true" outlineLevel="0" collapsed="false">
      <c r="B342" s="67" t="str">
        <f aca="false">IF(I342&gt;=1,"k","")</f>
        <v>k</v>
      </c>
      <c r="C342" s="27"/>
      <c r="D342" s="73"/>
      <c r="E342" s="20" t="str">
        <f aca="false">IF(B340="","",VLOOKUP($A340,データ,2,0))</f>
        <v/>
      </c>
      <c r="F342" s="63" t="str">
        <f aca="false">IF(C340="","",VLOOKUP($A340,データ,2,0))</f>
        <v/>
      </c>
      <c r="G342" s="5" t="s">
        <v>38</v>
      </c>
      <c r="H342" s="5"/>
      <c r="I342" s="46" t="str">
        <f aca="false">SUM(I337:I341)</f>
        <v/>
      </c>
      <c r="J342" s="46" t="str">
        <f aca="false">SUM(J337:J341)</f>
        <v/>
      </c>
      <c r="K342" s="46" t="str">
        <f aca="false">IF(J342&lt;5000,J342,5000)</f>
        <v/>
      </c>
      <c r="L342" s="47" t="n">
        <f aca="false">+J342-K342</f>
        <v>0</v>
      </c>
    </row>
    <row r="343" customFormat="false" ht="13.5" hidden="false" customHeight="true" outlineLevel="0" collapsed="false">
      <c r="A343" s="1" t="str">
        <f aca="false">IF(B343&gt;=1,SMALL(順,B343),"")</f>
        <v/>
      </c>
      <c r="C343" s="77" t="s">
        <v>37</v>
      </c>
      <c r="D343" s="77"/>
      <c r="E343" s="77"/>
      <c r="F343" s="77"/>
      <c r="G343" s="77"/>
      <c r="H343" s="77"/>
      <c r="I343" s="77"/>
      <c r="J343" s="77"/>
      <c r="K343" s="75" t="n">
        <f aca="true">IF(K342&lt;1,"",SUMIF($B$8:INDIRECT("b"&amp;ROW()),"=k",$K$8:$K$707))</f>
        <v>0</v>
      </c>
      <c r="L343" s="76"/>
    </row>
    <row r="344" customFormat="false" ht="13.5" hidden="false" customHeight="true" outlineLevel="0" collapsed="false">
      <c r="A344" s="61" t="str">
        <f aca="false">IF(B344="","",SMALL(順,B344))</f>
        <v/>
      </c>
      <c r="B344" s="1" t="str">
        <f aca="false">IF(B337="","",IF(B337+1&gt;入力用!$W$8,"",B337+1))</f>
        <v/>
      </c>
      <c r="C344" s="23" t="str">
        <f aca="false">B344</f>
        <v/>
      </c>
      <c r="D344" s="62"/>
      <c r="E344" s="20" t="str">
        <f aca="false">IF($B344="","",VLOOKUP($A344,データ,5,0))</f>
        <v/>
      </c>
      <c r="F344" s="63" t="str">
        <f aca="false">IF($B344="","",VLOOKUP($A344,データ,6,0))</f>
        <v/>
      </c>
      <c r="G344" s="64" t="str">
        <f aca="false">IF(A344="","",IF(VLOOKUP(A344,データ,7,0)=0,"",VLOOKUP(VLOOKUP(A344,データ,7,0),品名,2)))</f>
        <v/>
      </c>
      <c r="H344" s="65" t="str">
        <f aca="false">IF(A344="",0,VLOOKUP(A344,データ,8,0))</f>
        <v/>
      </c>
      <c r="I344" s="65" t="str">
        <f aca="false">IF(A344="",0,VLOOKUP(A344,データ,9,0))</f>
        <v/>
      </c>
      <c r="J344" s="65" t="str">
        <f aca="false">H344*I344</f>
        <v/>
      </c>
      <c r="K344" s="48"/>
      <c r="L344" s="66"/>
    </row>
    <row r="345" customFormat="false" ht="13.5" hidden="false" customHeight="true" outlineLevel="0" collapsed="false">
      <c r="B345" s="67"/>
      <c r="C345" s="68"/>
      <c r="D345" s="69"/>
      <c r="E345" s="20" t="str">
        <f aca="false">IF(B343="","",VLOOKUP($A343,データ,2,0))</f>
        <v/>
      </c>
      <c r="F345" s="63" t="n">
        <f aca="false">IF(C343="","",VLOOKUP($A343,データ,2,0))</f>
        <v>1</v>
      </c>
      <c r="G345" s="64" t="str">
        <f aca="false">IF(A344="","",IF(VLOOKUP(A344,データ,10,0)=0,"",VLOOKUP(VLOOKUP(A344,データ,10,0),品名,2)))</f>
        <v/>
      </c>
      <c r="H345" s="70" t="str">
        <f aca="false">IF(A344="",0,VLOOKUP(A344,データ,11,0))</f>
        <v/>
      </c>
      <c r="I345" s="70" t="str">
        <f aca="false">IF(A344="",0,VLOOKUP(A344,データ,12,0))</f>
        <v/>
      </c>
      <c r="J345" s="70" t="str">
        <f aca="false">H345*I345</f>
        <v/>
      </c>
      <c r="K345" s="48"/>
      <c r="L345" s="66"/>
    </row>
    <row r="346" customFormat="false" ht="13.5" hidden="false" customHeight="true" outlineLevel="0" collapsed="false">
      <c r="B346" s="67"/>
      <c r="C346" s="68" t="str">
        <f aca="false">IF($B344="","",VLOOKUP($A344,データ,3,0))</f>
        <v/>
      </c>
      <c r="D346" s="69" t="str">
        <f aca="false">IF($B344="","",VLOOKUP($A344,データ,4,0))</f>
        <v/>
      </c>
      <c r="E346" s="20" t="str">
        <f aca="false">IF(B344="","",VLOOKUP($A344,データ,2,0))</f>
        <v/>
      </c>
      <c r="F346" s="63" t="str">
        <f aca="false">IF(C344="","",VLOOKUP($A344,データ,2,0))</f>
        <v/>
      </c>
      <c r="G346" s="64" t="str">
        <f aca="false">IF(A344="","",IF(VLOOKUP(A344,データ,13,0)=0,"",VLOOKUP(VLOOKUP(A344,データ,13,0),品名,2)))</f>
        <v/>
      </c>
      <c r="H346" s="70" t="str">
        <f aca="false">IF(A344="",0,VLOOKUP(A344,データ,14,0))</f>
        <v/>
      </c>
      <c r="I346" s="70" t="str">
        <f aca="false">IF(A344="",0,VLOOKUP(A344,データ,15,0))</f>
        <v/>
      </c>
      <c r="J346" s="70" t="str">
        <f aca="false">H346*I346</f>
        <v/>
      </c>
      <c r="K346" s="48"/>
      <c r="L346" s="66"/>
    </row>
    <row r="347" customFormat="false" ht="13.5" hidden="false" customHeight="true" outlineLevel="0" collapsed="false">
      <c r="B347" s="67"/>
      <c r="C347" s="68"/>
      <c r="D347" s="69"/>
      <c r="E347" s="20" t="str">
        <f aca="false">IF(B345="","",VLOOKUP($A345,データ,2,0))</f>
        <v/>
      </c>
      <c r="F347" s="63" t="str">
        <f aca="false">IF(C345="","",VLOOKUP($A345,データ,2,0))</f>
        <v/>
      </c>
      <c r="G347" s="64" t="str">
        <f aca="false">IF(A344="","",IF(VLOOKUP(A344,データ,16,0)=0,"",VLOOKUP(VLOOKUP(A344,データ,16,0),品名,2)))</f>
        <v/>
      </c>
      <c r="H347" s="70" t="str">
        <f aca="false">IF(A344="",0,VLOOKUP(A344,データ,17,0))</f>
        <v/>
      </c>
      <c r="I347" s="70" t="str">
        <f aca="false">IF(A344="",0,VLOOKUP(A344,データ,18,0))</f>
        <v/>
      </c>
      <c r="J347" s="70" t="str">
        <f aca="false">H347*I347</f>
        <v/>
      </c>
      <c r="K347" s="48"/>
      <c r="L347" s="66"/>
    </row>
    <row r="348" customFormat="false" ht="13.5" hidden="false" customHeight="true" outlineLevel="0" collapsed="false">
      <c r="B348" s="67"/>
      <c r="C348" s="68"/>
      <c r="D348" s="69"/>
      <c r="E348" s="20" t="str">
        <f aca="false">IF(B346="","",VLOOKUP($A346,データ,2,0))</f>
        <v/>
      </c>
      <c r="F348" s="63" t="str">
        <f aca="false">IF(C346="","",VLOOKUP($A346,データ,2,0))</f>
        <v/>
      </c>
      <c r="G348" s="64" t="str">
        <f aca="false">IF(A344="","",IF(VLOOKUP(A344,データ,19,0)=0,"",VLOOKUP(VLOOKUP(A344,データ,19,0),品名,2)))</f>
        <v/>
      </c>
      <c r="H348" s="71" t="str">
        <f aca="false">IF(A344="",0,VLOOKUP(A344,データ,20,0))</f>
        <v/>
      </c>
      <c r="I348" s="72" t="str">
        <f aca="false">IF(A344="",0,VLOOKUP(A344,データ,21,0))</f>
        <v/>
      </c>
      <c r="J348" s="72" t="str">
        <f aca="false">H348*I348</f>
        <v/>
      </c>
      <c r="K348" s="48"/>
      <c r="L348" s="66"/>
    </row>
    <row r="349" customFormat="false" ht="13.5" hidden="false" customHeight="true" outlineLevel="0" collapsed="false">
      <c r="B349" s="67" t="str">
        <f aca="false">IF(I349&gt;=1,"k","")</f>
        <v>k</v>
      </c>
      <c r="C349" s="27"/>
      <c r="D349" s="73"/>
      <c r="E349" s="20" t="str">
        <f aca="false">IF(B347="","",VLOOKUP($A347,データ,2,0))</f>
        <v/>
      </c>
      <c r="F349" s="63" t="str">
        <f aca="false">IF(C347="","",VLOOKUP($A347,データ,2,0))</f>
        <v/>
      </c>
      <c r="G349" s="5" t="s">
        <v>38</v>
      </c>
      <c r="H349" s="5"/>
      <c r="I349" s="46" t="str">
        <f aca="false">SUM(I344:I348)</f>
        <v/>
      </c>
      <c r="J349" s="46" t="str">
        <f aca="false">SUM(J344:J348)</f>
        <v/>
      </c>
      <c r="K349" s="46" t="str">
        <f aca="false">IF(J349&lt;5000,J349,5000)</f>
        <v/>
      </c>
      <c r="L349" s="47" t="n">
        <f aca="false">+J349-K349</f>
        <v>0</v>
      </c>
    </row>
    <row r="350" customFormat="false" ht="13.5" hidden="false" customHeight="true" outlineLevel="0" collapsed="false">
      <c r="A350" s="1" t="str">
        <f aca="false">IF(B350&gt;=1,SMALL(順,B350),"")</f>
        <v/>
      </c>
      <c r="C350" s="77" t="s">
        <v>37</v>
      </c>
      <c r="D350" s="77"/>
      <c r="E350" s="77"/>
      <c r="F350" s="77"/>
      <c r="G350" s="77"/>
      <c r="H350" s="77"/>
      <c r="I350" s="77"/>
      <c r="J350" s="77"/>
      <c r="K350" s="75" t="n">
        <f aca="true">IF(K349&lt;1,"",SUMIF($B$8:INDIRECT("b"&amp;ROW()),"=k",$K$8:$K$707))</f>
        <v>0</v>
      </c>
      <c r="L350" s="76"/>
    </row>
    <row r="351" customFormat="false" ht="13.5" hidden="false" customHeight="true" outlineLevel="0" collapsed="false">
      <c r="A351" s="61" t="str">
        <f aca="false">IF(B351="","",SMALL(順,B351))</f>
        <v/>
      </c>
      <c r="B351" s="1" t="str">
        <f aca="false">IF(B344="","",IF(B344+1&gt;入力用!$W$8,"",B344+1))</f>
        <v/>
      </c>
      <c r="C351" s="23" t="str">
        <f aca="false">B351</f>
        <v/>
      </c>
      <c r="D351" s="62"/>
      <c r="E351" s="20" t="str">
        <f aca="false">IF($B351="","",VLOOKUP($A351,データ,5,0))</f>
        <v/>
      </c>
      <c r="F351" s="63" t="str">
        <f aca="false">IF($B351="","",VLOOKUP($A351,データ,6,0))</f>
        <v/>
      </c>
      <c r="G351" s="64" t="str">
        <f aca="false">IF(A351="","",IF(VLOOKUP(A351,データ,7,0)=0,"",VLOOKUP(VLOOKUP(A351,データ,7,0),品名,2)))</f>
        <v/>
      </c>
      <c r="H351" s="65" t="str">
        <f aca="false">IF(A351="",0,VLOOKUP(A351,データ,8,0))</f>
        <v/>
      </c>
      <c r="I351" s="65" t="str">
        <f aca="false">IF(A351="",0,VLOOKUP(A351,データ,9,0))</f>
        <v/>
      </c>
      <c r="J351" s="65" t="str">
        <f aca="false">H351*I351</f>
        <v/>
      </c>
      <c r="K351" s="48"/>
      <c r="L351" s="66"/>
    </row>
    <row r="352" customFormat="false" ht="13.5" hidden="false" customHeight="true" outlineLevel="0" collapsed="false">
      <c r="B352" s="67"/>
      <c r="C352" s="68"/>
      <c r="D352" s="69"/>
      <c r="E352" s="20" t="str">
        <f aca="false">IF(B350="","",VLOOKUP($A350,データ,2,0))</f>
        <v/>
      </c>
      <c r="F352" s="63" t="n">
        <f aca="false">IF(C350="","",VLOOKUP($A350,データ,2,0))</f>
        <v>1</v>
      </c>
      <c r="G352" s="64" t="str">
        <f aca="false">IF(A351="","",IF(VLOOKUP(A351,データ,10,0)=0,"",VLOOKUP(VLOOKUP(A351,データ,10,0),品名,2)))</f>
        <v/>
      </c>
      <c r="H352" s="70" t="str">
        <f aca="false">IF(A351="",0,VLOOKUP(A351,データ,11,0))</f>
        <v/>
      </c>
      <c r="I352" s="70" t="str">
        <f aca="false">IF(A351="",0,VLOOKUP(A351,データ,12,0))</f>
        <v/>
      </c>
      <c r="J352" s="70" t="str">
        <f aca="false">H352*I352</f>
        <v/>
      </c>
      <c r="K352" s="48"/>
      <c r="L352" s="66"/>
    </row>
    <row r="353" customFormat="false" ht="13.5" hidden="false" customHeight="true" outlineLevel="0" collapsed="false">
      <c r="B353" s="67"/>
      <c r="C353" s="68" t="str">
        <f aca="false">IF($B351="","",VLOOKUP($A351,データ,3,0))</f>
        <v/>
      </c>
      <c r="D353" s="69" t="str">
        <f aca="false">IF($B351="","",VLOOKUP($A351,データ,4,0))</f>
        <v/>
      </c>
      <c r="E353" s="20" t="str">
        <f aca="false">IF(B351="","",VLOOKUP($A351,データ,2,0))</f>
        <v/>
      </c>
      <c r="F353" s="63" t="str">
        <f aca="false">IF(C351="","",VLOOKUP($A351,データ,2,0))</f>
        <v/>
      </c>
      <c r="G353" s="64" t="str">
        <f aca="false">IF(A351="","",IF(VLOOKUP(A351,データ,13,0)=0,"",VLOOKUP(VLOOKUP(A351,データ,13,0),品名,2)))</f>
        <v/>
      </c>
      <c r="H353" s="70" t="str">
        <f aca="false">IF(A351="",0,VLOOKUP(A351,データ,14,0))</f>
        <v/>
      </c>
      <c r="I353" s="70" t="str">
        <f aca="false">IF(A351="",0,VLOOKUP(A351,データ,15,0))</f>
        <v/>
      </c>
      <c r="J353" s="70" t="str">
        <f aca="false">H353*I353</f>
        <v/>
      </c>
      <c r="K353" s="48"/>
      <c r="L353" s="66"/>
    </row>
    <row r="354" customFormat="false" ht="13.5" hidden="false" customHeight="true" outlineLevel="0" collapsed="false">
      <c r="B354" s="67"/>
      <c r="C354" s="68"/>
      <c r="D354" s="69"/>
      <c r="E354" s="20" t="str">
        <f aca="false">IF(B352="","",VLOOKUP($A352,データ,2,0))</f>
        <v/>
      </c>
      <c r="F354" s="63" t="str">
        <f aca="false">IF(C352="","",VLOOKUP($A352,データ,2,0))</f>
        <v/>
      </c>
      <c r="G354" s="64" t="str">
        <f aca="false">IF(A351="","",IF(VLOOKUP(A351,データ,16,0)=0,"",VLOOKUP(VLOOKUP(A351,データ,16,0),品名,2)))</f>
        <v/>
      </c>
      <c r="H354" s="70" t="str">
        <f aca="false">IF(A351="",0,VLOOKUP(A351,データ,17,0))</f>
        <v/>
      </c>
      <c r="I354" s="70" t="str">
        <f aca="false">IF(A351="",0,VLOOKUP(A351,データ,18,0))</f>
        <v/>
      </c>
      <c r="J354" s="70" t="str">
        <f aca="false">H354*I354</f>
        <v/>
      </c>
      <c r="K354" s="48"/>
      <c r="L354" s="66"/>
    </row>
    <row r="355" customFormat="false" ht="13.5" hidden="false" customHeight="true" outlineLevel="0" collapsed="false">
      <c r="B355" s="67"/>
      <c r="C355" s="68"/>
      <c r="D355" s="69"/>
      <c r="E355" s="20" t="str">
        <f aca="false">IF(B353="","",VLOOKUP($A353,データ,2,0))</f>
        <v/>
      </c>
      <c r="F355" s="63" t="str">
        <f aca="false">IF(C353="","",VLOOKUP($A353,データ,2,0))</f>
        <v/>
      </c>
      <c r="G355" s="64" t="str">
        <f aca="false">IF(A351="","",IF(VLOOKUP(A351,データ,19,0)=0,"",VLOOKUP(VLOOKUP(A351,データ,19,0),品名,2)))</f>
        <v/>
      </c>
      <c r="H355" s="71" t="str">
        <f aca="false">IF(A351="",0,VLOOKUP(A351,データ,20,0))</f>
        <v/>
      </c>
      <c r="I355" s="72" t="str">
        <f aca="false">IF(A351="",0,VLOOKUP(A351,データ,21,0))</f>
        <v/>
      </c>
      <c r="J355" s="72" t="str">
        <f aca="false">H355*I355</f>
        <v/>
      </c>
      <c r="K355" s="48"/>
      <c r="L355" s="66"/>
    </row>
    <row r="356" customFormat="false" ht="13.5" hidden="false" customHeight="true" outlineLevel="0" collapsed="false">
      <c r="B356" s="67" t="str">
        <f aca="false">IF(I356&gt;=1,"k","")</f>
        <v>k</v>
      </c>
      <c r="C356" s="27"/>
      <c r="D356" s="73"/>
      <c r="E356" s="20" t="str">
        <f aca="false">IF(B354="","",VLOOKUP($A354,データ,2,0))</f>
        <v/>
      </c>
      <c r="F356" s="63" t="str">
        <f aca="false">IF(C354="","",VLOOKUP($A354,データ,2,0))</f>
        <v/>
      </c>
      <c r="G356" s="5" t="s">
        <v>38</v>
      </c>
      <c r="H356" s="5"/>
      <c r="I356" s="46" t="str">
        <f aca="false">SUM(I351:I355)</f>
        <v/>
      </c>
      <c r="J356" s="46" t="str">
        <f aca="false">SUM(J351:J355)</f>
        <v/>
      </c>
      <c r="K356" s="46" t="str">
        <f aca="false">IF(J356&lt;5000,J356,5000)</f>
        <v/>
      </c>
      <c r="L356" s="47" t="n">
        <f aca="false">+J356-K356</f>
        <v>0</v>
      </c>
    </row>
    <row r="357" customFormat="false" ht="13.5" hidden="false" customHeight="true" outlineLevel="0" collapsed="false">
      <c r="A357" s="1" t="str">
        <f aca="false">IF(B357&gt;=1,SMALL(順,B357),"")</f>
        <v/>
      </c>
      <c r="C357" s="77" t="s">
        <v>37</v>
      </c>
      <c r="D357" s="77"/>
      <c r="E357" s="77"/>
      <c r="F357" s="77"/>
      <c r="G357" s="77"/>
      <c r="H357" s="77"/>
      <c r="I357" s="77"/>
      <c r="J357" s="77"/>
      <c r="K357" s="75" t="n">
        <f aca="true">IF(K356&lt;1,"",SUMIF($B$8:INDIRECT("b"&amp;ROW()),"=k",$K$8:$K$707))</f>
        <v>0</v>
      </c>
      <c r="L357" s="76"/>
    </row>
    <row r="358" customFormat="false" ht="13.5" hidden="false" customHeight="true" outlineLevel="0" collapsed="false">
      <c r="A358" s="61" t="str">
        <f aca="false">IF(B358="","",SMALL(順,B358))</f>
        <v/>
      </c>
      <c r="B358" s="1" t="str">
        <f aca="false">IF(B351="","",IF(B351+1&gt;入力用!$W$8,"",B351+1))</f>
        <v/>
      </c>
      <c r="C358" s="23" t="str">
        <f aca="false">B358</f>
        <v/>
      </c>
      <c r="D358" s="62"/>
      <c r="E358" s="20" t="str">
        <f aca="false">IF($B358="","",VLOOKUP($A358,データ,5,0))</f>
        <v/>
      </c>
      <c r="F358" s="63" t="str">
        <f aca="false">IF($B358="","",VLOOKUP($A358,データ,6,0))</f>
        <v/>
      </c>
      <c r="G358" s="64" t="str">
        <f aca="false">IF(A358="","",IF(VLOOKUP(A358,データ,7,0)=0,"",VLOOKUP(VLOOKUP(A358,データ,7,0),品名,2)))</f>
        <v/>
      </c>
      <c r="H358" s="65" t="str">
        <f aca="false">IF(A358="",0,VLOOKUP(A358,データ,8,0))</f>
        <v/>
      </c>
      <c r="I358" s="65" t="str">
        <f aca="false">IF(A358="",0,VLOOKUP(A358,データ,9,0))</f>
        <v/>
      </c>
      <c r="J358" s="65" t="str">
        <f aca="false">H358*I358</f>
        <v/>
      </c>
      <c r="K358" s="48"/>
      <c r="L358" s="66"/>
    </row>
    <row r="359" customFormat="false" ht="13.5" hidden="false" customHeight="true" outlineLevel="0" collapsed="false">
      <c r="B359" s="67"/>
      <c r="C359" s="68"/>
      <c r="D359" s="69"/>
      <c r="E359" s="20" t="str">
        <f aca="false">IF(B357="","",VLOOKUP($A357,データ,2,0))</f>
        <v/>
      </c>
      <c r="F359" s="63" t="n">
        <f aca="false">IF(C357="","",VLOOKUP($A357,データ,2,0))</f>
        <v>1</v>
      </c>
      <c r="G359" s="64" t="str">
        <f aca="false">IF(A358="","",IF(VLOOKUP(A358,データ,10,0)=0,"",VLOOKUP(VLOOKUP(A358,データ,10,0),品名,2)))</f>
        <v/>
      </c>
      <c r="H359" s="70" t="str">
        <f aca="false">IF(A358="",0,VLOOKUP(A358,データ,11,0))</f>
        <v/>
      </c>
      <c r="I359" s="70" t="str">
        <f aca="false">IF(A358="",0,VLOOKUP(A358,データ,12,0))</f>
        <v/>
      </c>
      <c r="J359" s="70" t="str">
        <f aca="false">H359*I359</f>
        <v/>
      </c>
      <c r="K359" s="48"/>
      <c r="L359" s="66"/>
    </row>
    <row r="360" customFormat="false" ht="13.5" hidden="false" customHeight="true" outlineLevel="0" collapsed="false">
      <c r="B360" s="67"/>
      <c r="C360" s="68" t="str">
        <f aca="false">IF($B358="","",VLOOKUP($A358,データ,3,0))</f>
        <v/>
      </c>
      <c r="D360" s="69" t="str">
        <f aca="false">IF($B358="","",VLOOKUP($A358,データ,4,0))</f>
        <v/>
      </c>
      <c r="E360" s="20" t="str">
        <f aca="false">IF(B358="","",VLOOKUP($A358,データ,2,0))</f>
        <v/>
      </c>
      <c r="F360" s="63" t="str">
        <f aca="false">IF(C358="","",VLOOKUP($A358,データ,2,0))</f>
        <v/>
      </c>
      <c r="G360" s="64" t="str">
        <f aca="false">IF(A358="","",IF(VLOOKUP(A358,データ,13,0)=0,"",VLOOKUP(VLOOKUP(A358,データ,13,0),品名,2)))</f>
        <v/>
      </c>
      <c r="H360" s="70" t="str">
        <f aca="false">IF(A358="",0,VLOOKUP(A358,データ,14,0))</f>
        <v/>
      </c>
      <c r="I360" s="70" t="str">
        <f aca="false">IF(A358="",0,VLOOKUP(A358,データ,15,0))</f>
        <v/>
      </c>
      <c r="J360" s="70" t="str">
        <f aca="false">H360*I360</f>
        <v/>
      </c>
      <c r="K360" s="48"/>
      <c r="L360" s="66"/>
    </row>
    <row r="361" customFormat="false" ht="13.5" hidden="false" customHeight="true" outlineLevel="0" collapsed="false">
      <c r="B361" s="67"/>
      <c r="C361" s="68"/>
      <c r="D361" s="69"/>
      <c r="E361" s="20" t="str">
        <f aca="false">IF(B359="","",VLOOKUP($A359,データ,2,0))</f>
        <v/>
      </c>
      <c r="F361" s="63" t="str">
        <f aca="false">IF(C359="","",VLOOKUP($A359,データ,2,0))</f>
        <v/>
      </c>
      <c r="G361" s="64" t="str">
        <f aca="false">IF(A358="","",IF(VLOOKUP(A358,データ,16,0)=0,"",VLOOKUP(VLOOKUP(A358,データ,16,0),品名,2)))</f>
        <v/>
      </c>
      <c r="H361" s="70" t="str">
        <f aca="false">IF(A358="",0,VLOOKUP(A358,データ,17,0))</f>
        <v/>
      </c>
      <c r="I361" s="70" t="str">
        <f aca="false">IF(A358="",0,VLOOKUP(A358,データ,18,0))</f>
        <v/>
      </c>
      <c r="J361" s="70" t="str">
        <f aca="false">H361*I361</f>
        <v/>
      </c>
      <c r="K361" s="48"/>
      <c r="L361" s="66"/>
    </row>
    <row r="362" customFormat="false" ht="13.5" hidden="false" customHeight="true" outlineLevel="0" collapsed="false">
      <c r="B362" s="67"/>
      <c r="C362" s="68"/>
      <c r="D362" s="69"/>
      <c r="E362" s="20" t="str">
        <f aca="false">IF(B360="","",VLOOKUP($A360,データ,2,0))</f>
        <v/>
      </c>
      <c r="F362" s="63" t="str">
        <f aca="false">IF(C360="","",VLOOKUP($A360,データ,2,0))</f>
        <v/>
      </c>
      <c r="G362" s="64" t="str">
        <f aca="false">IF(A358="","",IF(VLOOKUP(A358,データ,19,0)=0,"",VLOOKUP(VLOOKUP(A358,データ,19,0),品名,2)))</f>
        <v/>
      </c>
      <c r="H362" s="71" t="str">
        <f aca="false">IF(A358="",0,VLOOKUP(A358,データ,20,0))</f>
        <v/>
      </c>
      <c r="I362" s="72" t="str">
        <f aca="false">IF(A358="",0,VLOOKUP(A358,データ,21,0))</f>
        <v/>
      </c>
      <c r="J362" s="72" t="str">
        <f aca="false">H362*I362</f>
        <v/>
      </c>
      <c r="K362" s="48"/>
      <c r="L362" s="66"/>
    </row>
    <row r="363" customFormat="false" ht="13.5" hidden="false" customHeight="true" outlineLevel="0" collapsed="false">
      <c r="B363" s="67" t="str">
        <f aca="false">IF(I363&gt;=1,"k","")</f>
        <v>k</v>
      </c>
      <c r="C363" s="27"/>
      <c r="D363" s="73"/>
      <c r="E363" s="20" t="str">
        <f aca="false">IF(B361="","",VLOOKUP($A361,データ,2,0))</f>
        <v/>
      </c>
      <c r="F363" s="63" t="str">
        <f aca="false">IF(C361="","",VLOOKUP($A361,データ,2,0))</f>
        <v/>
      </c>
      <c r="G363" s="5" t="s">
        <v>38</v>
      </c>
      <c r="H363" s="5"/>
      <c r="I363" s="46" t="str">
        <f aca="false">SUM(I358:I362)</f>
        <v/>
      </c>
      <c r="J363" s="46" t="str">
        <f aca="false">SUM(J358:J362)</f>
        <v/>
      </c>
      <c r="K363" s="46" t="str">
        <f aca="false">IF(J363&lt;5000,J363,5000)</f>
        <v/>
      </c>
      <c r="L363" s="47" t="n">
        <f aca="false">+J363-K363</f>
        <v>0</v>
      </c>
    </row>
    <row r="364" customFormat="false" ht="13.5" hidden="false" customHeight="true" outlineLevel="0" collapsed="false">
      <c r="A364" s="1" t="str">
        <f aca="false">IF(B364&gt;=1,SMALL(順,B364),"")</f>
        <v/>
      </c>
      <c r="C364" s="77" t="s">
        <v>37</v>
      </c>
      <c r="D364" s="77"/>
      <c r="E364" s="77"/>
      <c r="F364" s="77"/>
      <c r="G364" s="77"/>
      <c r="H364" s="77"/>
      <c r="I364" s="77"/>
      <c r="J364" s="77"/>
      <c r="K364" s="75" t="n">
        <f aca="true">IF(K363&lt;1,"",SUMIF($B$8:INDIRECT("b"&amp;ROW()),"=k",$K$8:$K$707))</f>
        <v>0</v>
      </c>
      <c r="L364" s="76"/>
    </row>
    <row r="365" customFormat="false" ht="13.5" hidden="false" customHeight="true" outlineLevel="0" collapsed="false">
      <c r="A365" s="61" t="str">
        <f aca="false">IF(B365="","",SMALL(順,B365))</f>
        <v/>
      </c>
      <c r="B365" s="1" t="str">
        <f aca="false">IF(B358="","",IF(B358+1&gt;入力用!$W$8,"",B358+1))</f>
        <v/>
      </c>
      <c r="C365" s="23" t="str">
        <f aca="false">B365</f>
        <v/>
      </c>
      <c r="D365" s="62"/>
      <c r="E365" s="20" t="str">
        <f aca="false">IF($B365="","",VLOOKUP($A365,データ,5,0))</f>
        <v/>
      </c>
      <c r="F365" s="63" t="str">
        <f aca="false">IF($B365="","",VLOOKUP($A365,データ,6,0))</f>
        <v/>
      </c>
      <c r="G365" s="64" t="str">
        <f aca="false">IF(A365="","",IF(VLOOKUP(A365,データ,7,0)=0,"",VLOOKUP(VLOOKUP(A365,データ,7,0),品名,2)))</f>
        <v/>
      </c>
      <c r="H365" s="65" t="str">
        <f aca="false">IF(A365="",0,VLOOKUP(A365,データ,8,0))</f>
        <v/>
      </c>
      <c r="I365" s="65" t="str">
        <f aca="false">IF(A365="",0,VLOOKUP(A365,データ,9,0))</f>
        <v/>
      </c>
      <c r="J365" s="65" t="str">
        <f aca="false">H365*I365</f>
        <v/>
      </c>
      <c r="K365" s="48"/>
      <c r="L365" s="66"/>
    </row>
    <row r="366" customFormat="false" ht="13.5" hidden="false" customHeight="true" outlineLevel="0" collapsed="false">
      <c r="B366" s="67"/>
      <c r="C366" s="68"/>
      <c r="D366" s="69"/>
      <c r="E366" s="20" t="str">
        <f aca="false">IF(B364="","",VLOOKUP($A364,データ,2,0))</f>
        <v/>
      </c>
      <c r="F366" s="63" t="n">
        <f aca="false">IF(C364="","",VLOOKUP($A364,データ,2,0))</f>
        <v>1</v>
      </c>
      <c r="G366" s="64" t="str">
        <f aca="false">IF(A365="","",IF(VLOOKUP(A365,データ,10,0)=0,"",VLOOKUP(VLOOKUP(A365,データ,10,0),品名,2)))</f>
        <v/>
      </c>
      <c r="H366" s="70" t="str">
        <f aca="false">IF(A365="",0,VLOOKUP(A365,データ,11,0))</f>
        <v/>
      </c>
      <c r="I366" s="70" t="str">
        <f aca="false">IF(A365="",0,VLOOKUP(A365,データ,12,0))</f>
        <v/>
      </c>
      <c r="J366" s="70" t="str">
        <f aca="false">H366*I366</f>
        <v/>
      </c>
      <c r="K366" s="48"/>
      <c r="L366" s="66"/>
    </row>
    <row r="367" customFormat="false" ht="13.5" hidden="false" customHeight="true" outlineLevel="0" collapsed="false">
      <c r="B367" s="67"/>
      <c r="C367" s="68" t="str">
        <f aca="false">IF($B365="","",VLOOKUP($A365,データ,3,0))</f>
        <v/>
      </c>
      <c r="D367" s="69" t="str">
        <f aca="false">IF($B365="","",VLOOKUP($A365,データ,4,0))</f>
        <v/>
      </c>
      <c r="E367" s="20" t="str">
        <f aca="false">IF(B365="","",VLOOKUP($A365,データ,2,0))</f>
        <v/>
      </c>
      <c r="F367" s="63" t="str">
        <f aca="false">IF(C365="","",VLOOKUP($A365,データ,2,0))</f>
        <v/>
      </c>
      <c r="G367" s="64" t="str">
        <f aca="false">IF(A365="","",IF(VLOOKUP(A365,データ,13,0)=0,"",VLOOKUP(VLOOKUP(A365,データ,13,0),品名,2)))</f>
        <v/>
      </c>
      <c r="H367" s="70" t="str">
        <f aca="false">IF(A365="",0,VLOOKUP(A365,データ,14,0))</f>
        <v/>
      </c>
      <c r="I367" s="70" t="str">
        <f aca="false">IF(A365="",0,VLOOKUP(A365,データ,15,0))</f>
        <v/>
      </c>
      <c r="J367" s="70" t="str">
        <f aca="false">H367*I367</f>
        <v/>
      </c>
      <c r="K367" s="48"/>
      <c r="L367" s="66"/>
    </row>
    <row r="368" customFormat="false" ht="13.5" hidden="false" customHeight="true" outlineLevel="0" collapsed="false">
      <c r="B368" s="67"/>
      <c r="C368" s="68"/>
      <c r="D368" s="69"/>
      <c r="E368" s="20" t="str">
        <f aca="false">IF(B366="","",VLOOKUP($A366,データ,2,0))</f>
        <v/>
      </c>
      <c r="F368" s="63" t="str">
        <f aca="false">IF(C366="","",VLOOKUP($A366,データ,2,0))</f>
        <v/>
      </c>
      <c r="G368" s="64" t="str">
        <f aca="false">IF(A365="","",IF(VLOOKUP(A365,データ,16,0)=0,"",VLOOKUP(VLOOKUP(A365,データ,16,0),品名,2)))</f>
        <v/>
      </c>
      <c r="H368" s="70" t="str">
        <f aca="false">IF(A365="",0,VLOOKUP(A365,データ,17,0))</f>
        <v/>
      </c>
      <c r="I368" s="70" t="str">
        <f aca="false">IF(A365="",0,VLOOKUP(A365,データ,18,0))</f>
        <v/>
      </c>
      <c r="J368" s="70" t="str">
        <f aca="false">H368*I368</f>
        <v/>
      </c>
      <c r="K368" s="48"/>
      <c r="L368" s="66"/>
    </row>
    <row r="369" customFormat="false" ht="13.5" hidden="false" customHeight="true" outlineLevel="0" collapsed="false">
      <c r="B369" s="67"/>
      <c r="C369" s="68"/>
      <c r="D369" s="69"/>
      <c r="E369" s="20" t="str">
        <f aca="false">IF(B367="","",VLOOKUP($A367,データ,2,0))</f>
        <v/>
      </c>
      <c r="F369" s="63" t="str">
        <f aca="false">IF(C367="","",VLOOKUP($A367,データ,2,0))</f>
        <v/>
      </c>
      <c r="G369" s="64" t="str">
        <f aca="false">IF(A365="","",IF(VLOOKUP(A365,データ,19,0)=0,"",VLOOKUP(VLOOKUP(A365,データ,19,0),品名,2)))</f>
        <v/>
      </c>
      <c r="H369" s="71" t="str">
        <f aca="false">IF(A365="",0,VLOOKUP(A365,データ,20,0))</f>
        <v/>
      </c>
      <c r="I369" s="72" t="str">
        <f aca="false">IF(A365="",0,VLOOKUP(A365,データ,21,0))</f>
        <v/>
      </c>
      <c r="J369" s="72" t="str">
        <f aca="false">H369*I369</f>
        <v/>
      </c>
      <c r="K369" s="48"/>
      <c r="L369" s="66"/>
    </row>
    <row r="370" customFormat="false" ht="13.5" hidden="false" customHeight="true" outlineLevel="0" collapsed="false">
      <c r="B370" s="67" t="str">
        <f aca="false">IF(I370&gt;=1,"k","")</f>
        <v>k</v>
      </c>
      <c r="C370" s="27"/>
      <c r="D370" s="73"/>
      <c r="E370" s="20" t="str">
        <f aca="false">IF(B368="","",VLOOKUP($A368,データ,2,0))</f>
        <v/>
      </c>
      <c r="F370" s="63" t="str">
        <f aca="false">IF(C368="","",VLOOKUP($A368,データ,2,0))</f>
        <v/>
      </c>
      <c r="G370" s="5" t="s">
        <v>38</v>
      </c>
      <c r="H370" s="5"/>
      <c r="I370" s="46" t="str">
        <f aca="false">SUM(I365:I369)</f>
        <v/>
      </c>
      <c r="J370" s="46" t="str">
        <f aca="false">SUM(J365:J369)</f>
        <v/>
      </c>
      <c r="K370" s="46" t="str">
        <f aca="false">IF(J370&lt;5000,J370,5000)</f>
        <v/>
      </c>
      <c r="L370" s="47" t="n">
        <f aca="false">+J370-K370</f>
        <v>0</v>
      </c>
    </row>
    <row r="371" customFormat="false" ht="13.5" hidden="false" customHeight="true" outlineLevel="0" collapsed="false">
      <c r="A371" s="1" t="str">
        <f aca="false">IF(B371&gt;=1,SMALL(順,B371),"")</f>
        <v/>
      </c>
      <c r="C371" s="77" t="s">
        <v>37</v>
      </c>
      <c r="D371" s="77"/>
      <c r="E371" s="77"/>
      <c r="F371" s="77"/>
      <c r="G371" s="77"/>
      <c r="H371" s="77"/>
      <c r="I371" s="77"/>
      <c r="J371" s="77"/>
      <c r="K371" s="75" t="n">
        <f aca="true">IF(K370&lt;1,"",SUMIF($B$8:INDIRECT("b"&amp;ROW()),"=k",$K$8:$K$707))</f>
        <v>0</v>
      </c>
      <c r="L371" s="76"/>
    </row>
    <row r="372" customFormat="false" ht="13.5" hidden="false" customHeight="true" outlineLevel="0" collapsed="false">
      <c r="A372" s="61" t="str">
        <f aca="false">IF(B372="","",SMALL(順,B372))</f>
        <v/>
      </c>
      <c r="B372" s="1" t="str">
        <f aca="false">IF(B365="","",IF(B365+1&gt;入力用!$W$8,"",B365+1))</f>
        <v/>
      </c>
      <c r="C372" s="23" t="str">
        <f aca="false">B372</f>
        <v/>
      </c>
      <c r="D372" s="62"/>
      <c r="E372" s="20" t="str">
        <f aca="false">IF($B372="","",VLOOKUP($A372,データ,5,0))</f>
        <v/>
      </c>
      <c r="F372" s="63" t="str">
        <f aca="false">IF($B372="","",VLOOKUP($A372,データ,6,0))</f>
        <v/>
      </c>
      <c r="G372" s="64" t="str">
        <f aca="false">IF(A372="","",IF(VLOOKUP(A372,データ,7,0)=0,"",VLOOKUP(VLOOKUP(A372,データ,7,0),品名,2)))</f>
        <v/>
      </c>
      <c r="H372" s="65" t="str">
        <f aca="false">IF(A372="",0,VLOOKUP(A372,データ,8,0))</f>
        <v/>
      </c>
      <c r="I372" s="65" t="str">
        <f aca="false">IF(A372="",0,VLOOKUP(A372,データ,9,0))</f>
        <v/>
      </c>
      <c r="J372" s="65" t="str">
        <f aca="false">H372*I372</f>
        <v/>
      </c>
      <c r="K372" s="48"/>
      <c r="L372" s="66"/>
    </row>
    <row r="373" customFormat="false" ht="13.5" hidden="false" customHeight="true" outlineLevel="0" collapsed="false">
      <c r="B373" s="67"/>
      <c r="C373" s="68"/>
      <c r="D373" s="69"/>
      <c r="E373" s="20" t="str">
        <f aca="false">IF(B371="","",VLOOKUP($A371,データ,2,0))</f>
        <v/>
      </c>
      <c r="F373" s="63" t="n">
        <f aca="false">IF(C371="","",VLOOKUP($A371,データ,2,0))</f>
        <v>1</v>
      </c>
      <c r="G373" s="64" t="str">
        <f aca="false">IF(A372="","",IF(VLOOKUP(A372,データ,10,0)=0,"",VLOOKUP(VLOOKUP(A372,データ,10,0),品名,2)))</f>
        <v/>
      </c>
      <c r="H373" s="70" t="str">
        <f aca="false">IF(A372="",0,VLOOKUP(A372,データ,11,0))</f>
        <v/>
      </c>
      <c r="I373" s="70" t="str">
        <f aca="false">IF(A372="",0,VLOOKUP(A372,データ,12,0))</f>
        <v/>
      </c>
      <c r="J373" s="70" t="str">
        <f aca="false">H373*I373</f>
        <v/>
      </c>
      <c r="K373" s="48"/>
      <c r="L373" s="66"/>
    </row>
    <row r="374" customFormat="false" ht="13.5" hidden="false" customHeight="true" outlineLevel="0" collapsed="false">
      <c r="B374" s="67"/>
      <c r="C374" s="68" t="str">
        <f aca="false">IF($B372="","",VLOOKUP($A372,データ,3,0))</f>
        <v/>
      </c>
      <c r="D374" s="69" t="str">
        <f aca="false">IF($B372="","",VLOOKUP($A372,データ,4,0))</f>
        <v/>
      </c>
      <c r="E374" s="20" t="str">
        <f aca="false">IF(B372="","",VLOOKUP($A372,データ,2,0))</f>
        <v/>
      </c>
      <c r="F374" s="63" t="str">
        <f aca="false">IF(C372="","",VLOOKUP($A372,データ,2,0))</f>
        <v/>
      </c>
      <c r="G374" s="64" t="str">
        <f aca="false">IF(A372="","",IF(VLOOKUP(A372,データ,13,0)=0,"",VLOOKUP(VLOOKUP(A372,データ,13,0),品名,2)))</f>
        <v/>
      </c>
      <c r="H374" s="70" t="str">
        <f aca="false">IF(A372="",0,VLOOKUP(A372,データ,14,0))</f>
        <v/>
      </c>
      <c r="I374" s="70" t="str">
        <f aca="false">IF(A372="",0,VLOOKUP(A372,データ,15,0))</f>
        <v/>
      </c>
      <c r="J374" s="70" t="str">
        <f aca="false">H374*I374</f>
        <v/>
      </c>
      <c r="K374" s="48"/>
      <c r="L374" s="66"/>
    </row>
    <row r="375" customFormat="false" ht="13.5" hidden="false" customHeight="true" outlineLevel="0" collapsed="false">
      <c r="B375" s="67"/>
      <c r="C375" s="68"/>
      <c r="D375" s="69"/>
      <c r="E375" s="20" t="str">
        <f aca="false">IF(B373="","",VLOOKUP($A373,データ,2,0))</f>
        <v/>
      </c>
      <c r="F375" s="63" t="str">
        <f aca="false">IF(C373="","",VLOOKUP($A373,データ,2,0))</f>
        <v/>
      </c>
      <c r="G375" s="64" t="str">
        <f aca="false">IF(A372="","",IF(VLOOKUP(A372,データ,16,0)=0,"",VLOOKUP(VLOOKUP(A372,データ,16,0),品名,2)))</f>
        <v/>
      </c>
      <c r="H375" s="70" t="str">
        <f aca="false">IF(A372="",0,VLOOKUP(A372,データ,17,0))</f>
        <v/>
      </c>
      <c r="I375" s="70" t="str">
        <f aca="false">IF(A372="",0,VLOOKUP(A372,データ,18,0))</f>
        <v/>
      </c>
      <c r="J375" s="70" t="str">
        <f aca="false">H375*I375</f>
        <v/>
      </c>
      <c r="K375" s="48"/>
      <c r="L375" s="66"/>
    </row>
    <row r="376" customFormat="false" ht="13.5" hidden="false" customHeight="true" outlineLevel="0" collapsed="false">
      <c r="B376" s="67"/>
      <c r="C376" s="68"/>
      <c r="D376" s="69"/>
      <c r="E376" s="20" t="str">
        <f aca="false">IF(B374="","",VLOOKUP($A374,データ,2,0))</f>
        <v/>
      </c>
      <c r="F376" s="63" t="str">
        <f aca="false">IF(C374="","",VLOOKUP($A374,データ,2,0))</f>
        <v/>
      </c>
      <c r="G376" s="64" t="str">
        <f aca="false">IF(A372="","",IF(VLOOKUP(A372,データ,19,0)=0,"",VLOOKUP(VLOOKUP(A372,データ,19,0),品名,2)))</f>
        <v/>
      </c>
      <c r="H376" s="71" t="str">
        <f aca="false">IF(A372="",0,VLOOKUP(A372,データ,20,0))</f>
        <v/>
      </c>
      <c r="I376" s="72" t="str">
        <f aca="false">IF(A372="",0,VLOOKUP(A372,データ,21,0))</f>
        <v/>
      </c>
      <c r="J376" s="72" t="str">
        <f aca="false">H376*I376</f>
        <v/>
      </c>
      <c r="K376" s="48"/>
      <c r="L376" s="66"/>
    </row>
    <row r="377" customFormat="false" ht="13.5" hidden="false" customHeight="true" outlineLevel="0" collapsed="false">
      <c r="B377" s="67" t="str">
        <f aca="false">IF(I377&gt;=1,"k","")</f>
        <v>k</v>
      </c>
      <c r="C377" s="27"/>
      <c r="D377" s="73"/>
      <c r="E377" s="20" t="str">
        <f aca="false">IF(B375="","",VLOOKUP($A375,データ,2,0))</f>
        <v/>
      </c>
      <c r="F377" s="63" t="str">
        <f aca="false">IF(C375="","",VLOOKUP($A375,データ,2,0))</f>
        <v/>
      </c>
      <c r="G377" s="5" t="s">
        <v>38</v>
      </c>
      <c r="H377" s="5"/>
      <c r="I377" s="46" t="str">
        <f aca="false">SUM(I372:I376)</f>
        <v/>
      </c>
      <c r="J377" s="46" t="str">
        <f aca="false">SUM(J372:J376)</f>
        <v/>
      </c>
      <c r="K377" s="46" t="str">
        <f aca="false">IF(J377&lt;5000,J377,5000)</f>
        <v/>
      </c>
      <c r="L377" s="47" t="n">
        <f aca="false">+J377-K377</f>
        <v>0</v>
      </c>
    </row>
    <row r="378" customFormat="false" ht="13.5" hidden="false" customHeight="true" outlineLevel="0" collapsed="false">
      <c r="A378" s="1" t="str">
        <f aca="false">IF(B378&gt;=1,SMALL(順,B378),"")</f>
        <v/>
      </c>
      <c r="C378" s="77" t="s">
        <v>37</v>
      </c>
      <c r="D378" s="77"/>
      <c r="E378" s="77"/>
      <c r="F378" s="77"/>
      <c r="G378" s="77"/>
      <c r="H378" s="77"/>
      <c r="I378" s="77"/>
      <c r="J378" s="77"/>
      <c r="K378" s="75" t="n">
        <f aca="true">IF(K377&lt;1,"",SUMIF($B$8:INDIRECT("b"&amp;ROW()),"=k",$K$8:$K$707))</f>
        <v>0</v>
      </c>
      <c r="L378" s="76"/>
    </row>
    <row r="379" customFormat="false" ht="13.5" hidden="false" customHeight="true" outlineLevel="0" collapsed="false">
      <c r="A379" s="61" t="str">
        <f aca="false">IF(B379="","",SMALL(順,B379))</f>
        <v/>
      </c>
      <c r="B379" s="1" t="str">
        <f aca="false">IF(B372="","",IF(B372+1&gt;入力用!$W$8,"",B372+1))</f>
        <v/>
      </c>
      <c r="C379" s="23" t="str">
        <f aca="false">B379</f>
        <v/>
      </c>
      <c r="D379" s="62"/>
      <c r="E379" s="20" t="str">
        <f aca="false">IF($B379="","",VLOOKUP($A379,データ,5,0))</f>
        <v/>
      </c>
      <c r="F379" s="63" t="str">
        <f aca="false">IF($B379="","",VLOOKUP($A379,データ,6,0))</f>
        <v/>
      </c>
      <c r="G379" s="64" t="str">
        <f aca="false">IF(A379="","",IF(VLOOKUP(A379,データ,7,0)=0,"",VLOOKUP(VLOOKUP(A379,データ,7,0),品名,2)))</f>
        <v/>
      </c>
      <c r="H379" s="65" t="str">
        <f aca="false">IF(A379="",0,VLOOKUP(A379,データ,8,0))</f>
        <v/>
      </c>
      <c r="I379" s="65" t="str">
        <f aca="false">IF(A379="",0,VLOOKUP(A379,データ,9,0))</f>
        <v/>
      </c>
      <c r="J379" s="65" t="str">
        <f aca="false">H379*I379</f>
        <v/>
      </c>
      <c r="K379" s="48"/>
      <c r="L379" s="66"/>
    </row>
    <row r="380" customFormat="false" ht="13.5" hidden="false" customHeight="true" outlineLevel="0" collapsed="false">
      <c r="B380" s="67"/>
      <c r="C380" s="68"/>
      <c r="D380" s="69"/>
      <c r="E380" s="20" t="str">
        <f aca="false">IF(B378="","",VLOOKUP($A378,データ,2,0))</f>
        <v/>
      </c>
      <c r="F380" s="63" t="n">
        <f aca="false">IF(C378="","",VLOOKUP($A378,データ,2,0))</f>
        <v>1</v>
      </c>
      <c r="G380" s="64" t="str">
        <f aca="false">IF(A379="","",IF(VLOOKUP(A379,データ,10,0)=0,"",VLOOKUP(VLOOKUP(A379,データ,10,0),品名,2)))</f>
        <v/>
      </c>
      <c r="H380" s="70" t="str">
        <f aca="false">IF(A379="",0,VLOOKUP(A379,データ,11,0))</f>
        <v/>
      </c>
      <c r="I380" s="70" t="str">
        <f aca="false">IF(A379="",0,VLOOKUP(A379,データ,12,0))</f>
        <v/>
      </c>
      <c r="J380" s="70" t="str">
        <f aca="false">H380*I380</f>
        <v/>
      </c>
      <c r="K380" s="48"/>
      <c r="L380" s="66"/>
    </row>
    <row r="381" customFormat="false" ht="13.5" hidden="false" customHeight="true" outlineLevel="0" collapsed="false">
      <c r="B381" s="67"/>
      <c r="C381" s="68" t="str">
        <f aca="false">IF($B379="","",VLOOKUP($A379,データ,3,0))</f>
        <v/>
      </c>
      <c r="D381" s="69" t="str">
        <f aca="false">IF($B379="","",VLOOKUP($A379,データ,4,0))</f>
        <v/>
      </c>
      <c r="E381" s="20" t="str">
        <f aca="false">IF(B379="","",VLOOKUP($A379,データ,2,0))</f>
        <v/>
      </c>
      <c r="F381" s="63" t="str">
        <f aca="false">IF(C379="","",VLOOKUP($A379,データ,2,0))</f>
        <v/>
      </c>
      <c r="G381" s="64" t="str">
        <f aca="false">IF(A379="","",IF(VLOOKUP(A379,データ,13,0)=0,"",VLOOKUP(VLOOKUP(A379,データ,13,0),品名,2)))</f>
        <v/>
      </c>
      <c r="H381" s="70" t="str">
        <f aca="false">IF(A379="",0,VLOOKUP(A379,データ,14,0))</f>
        <v/>
      </c>
      <c r="I381" s="70" t="str">
        <f aca="false">IF(A379="",0,VLOOKUP(A379,データ,15,0))</f>
        <v/>
      </c>
      <c r="J381" s="70" t="str">
        <f aca="false">H381*I381</f>
        <v/>
      </c>
      <c r="K381" s="48"/>
      <c r="L381" s="66"/>
    </row>
    <row r="382" customFormat="false" ht="13.5" hidden="false" customHeight="true" outlineLevel="0" collapsed="false">
      <c r="B382" s="67"/>
      <c r="C382" s="68"/>
      <c r="D382" s="69"/>
      <c r="E382" s="20" t="str">
        <f aca="false">IF(B380="","",VLOOKUP($A380,データ,2,0))</f>
        <v/>
      </c>
      <c r="F382" s="63" t="str">
        <f aca="false">IF(C380="","",VLOOKUP($A380,データ,2,0))</f>
        <v/>
      </c>
      <c r="G382" s="64" t="str">
        <f aca="false">IF(A379="","",IF(VLOOKUP(A379,データ,16,0)=0,"",VLOOKUP(VLOOKUP(A379,データ,16,0),品名,2)))</f>
        <v/>
      </c>
      <c r="H382" s="70" t="str">
        <f aca="false">IF(A379="",0,VLOOKUP(A379,データ,17,0))</f>
        <v/>
      </c>
      <c r="I382" s="70" t="str">
        <f aca="false">IF(A379="",0,VLOOKUP(A379,データ,18,0))</f>
        <v/>
      </c>
      <c r="J382" s="70" t="str">
        <f aca="false">H382*I382</f>
        <v/>
      </c>
      <c r="K382" s="48"/>
      <c r="L382" s="66"/>
    </row>
    <row r="383" customFormat="false" ht="13.5" hidden="false" customHeight="true" outlineLevel="0" collapsed="false">
      <c r="B383" s="67"/>
      <c r="C383" s="68"/>
      <c r="D383" s="69"/>
      <c r="E383" s="20" t="str">
        <f aca="false">IF(B381="","",VLOOKUP($A381,データ,2,0))</f>
        <v/>
      </c>
      <c r="F383" s="63" t="str">
        <f aca="false">IF(C381="","",VLOOKUP($A381,データ,2,0))</f>
        <v/>
      </c>
      <c r="G383" s="64" t="str">
        <f aca="false">IF(A379="","",IF(VLOOKUP(A379,データ,19,0)=0,"",VLOOKUP(VLOOKUP(A379,データ,19,0),品名,2)))</f>
        <v/>
      </c>
      <c r="H383" s="71" t="str">
        <f aca="false">IF(A379="",0,VLOOKUP(A379,データ,20,0))</f>
        <v/>
      </c>
      <c r="I383" s="72" t="str">
        <f aca="false">IF(A379="",0,VLOOKUP(A379,データ,21,0))</f>
        <v/>
      </c>
      <c r="J383" s="72" t="str">
        <f aca="false">H383*I383</f>
        <v/>
      </c>
      <c r="K383" s="48"/>
      <c r="L383" s="66"/>
    </row>
    <row r="384" customFormat="false" ht="13.5" hidden="false" customHeight="true" outlineLevel="0" collapsed="false">
      <c r="B384" s="67" t="str">
        <f aca="false">IF(I384&gt;=1,"k","")</f>
        <v>k</v>
      </c>
      <c r="C384" s="27"/>
      <c r="D384" s="73"/>
      <c r="E384" s="20" t="str">
        <f aca="false">IF(B382="","",VLOOKUP($A382,データ,2,0))</f>
        <v/>
      </c>
      <c r="F384" s="63" t="str">
        <f aca="false">IF(C382="","",VLOOKUP($A382,データ,2,0))</f>
        <v/>
      </c>
      <c r="G384" s="5" t="s">
        <v>38</v>
      </c>
      <c r="H384" s="5"/>
      <c r="I384" s="46" t="str">
        <f aca="false">SUM(I379:I383)</f>
        <v/>
      </c>
      <c r="J384" s="46" t="str">
        <f aca="false">SUM(J379:J383)</f>
        <v/>
      </c>
      <c r="K384" s="46" t="str">
        <f aca="false">IF(J384&lt;5000,J384,5000)</f>
        <v/>
      </c>
      <c r="L384" s="47" t="n">
        <f aca="false">+J384-K384</f>
        <v>0</v>
      </c>
    </row>
    <row r="385" customFormat="false" ht="13.5" hidden="false" customHeight="true" outlineLevel="0" collapsed="false">
      <c r="A385" s="1" t="str">
        <f aca="false">IF(B385&gt;=1,SMALL(順,B385),"")</f>
        <v/>
      </c>
      <c r="C385" s="77" t="s">
        <v>37</v>
      </c>
      <c r="D385" s="77"/>
      <c r="E385" s="77"/>
      <c r="F385" s="77"/>
      <c r="G385" s="77"/>
      <c r="H385" s="77"/>
      <c r="I385" s="77"/>
      <c r="J385" s="77"/>
      <c r="K385" s="75" t="n">
        <f aca="true">IF(K384&lt;1,"",SUMIF($B$8:INDIRECT("b"&amp;ROW()),"=k",$K$8:$K$707))</f>
        <v>0</v>
      </c>
      <c r="L385" s="76"/>
    </row>
    <row r="386" customFormat="false" ht="13.5" hidden="false" customHeight="true" outlineLevel="0" collapsed="false">
      <c r="A386" s="61" t="str">
        <f aca="false">IF(B386="","",SMALL(順,B386))</f>
        <v/>
      </c>
      <c r="B386" s="1" t="str">
        <f aca="false">IF(B379="","",IF(B379+1&gt;入力用!$W$8,"",B379+1))</f>
        <v/>
      </c>
      <c r="C386" s="23" t="str">
        <f aca="false">B386</f>
        <v/>
      </c>
      <c r="D386" s="62"/>
      <c r="E386" s="20" t="str">
        <f aca="false">IF($B386="","",VLOOKUP($A386,データ,5,0))</f>
        <v/>
      </c>
      <c r="F386" s="63" t="str">
        <f aca="false">IF($B386="","",VLOOKUP($A386,データ,6,0))</f>
        <v/>
      </c>
      <c r="G386" s="64" t="str">
        <f aca="false">IF(A386="","",IF(VLOOKUP(A386,データ,7,0)=0,"",VLOOKUP(VLOOKUP(A386,データ,7,0),品名,2)))</f>
        <v/>
      </c>
      <c r="H386" s="65" t="str">
        <f aca="false">IF(A386="",0,VLOOKUP(A386,データ,8,0))</f>
        <v/>
      </c>
      <c r="I386" s="65" t="str">
        <f aca="false">IF(A386="",0,VLOOKUP(A386,データ,9,0))</f>
        <v/>
      </c>
      <c r="J386" s="65" t="str">
        <f aca="false">H386*I386</f>
        <v/>
      </c>
      <c r="K386" s="48"/>
      <c r="L386" s="66"/>
    </row>
    <row r="387" customFormat="false" ht="13.5" hidden="false" customHeight="true" outlineLevel="0" collapsed="false">
      <c r="B387" s="67"/>
      <c r="C387" s="68"/>
      <c r="D387" s="69"/>
      <c r="E387" s="20" t="str">
        <f aca="false">IF(B385="","",VLOOKUP($A385,データ,2,0))</f>
        <v/>
      </c>
      <c r="F387" s="63" t="n">
        <f aca="false">IF(C385="","",VLOOKUP($A385,データ,2,0))</f>
        <v>1</v>
      </c>
      <c r="G387" s="64" t="str">
        <f aca="false">IF(A386="","",IF(VLOOKUP(A386,データ,10,0)=0,"",VLOOKUP(VLOOKUP(A386,データ,10,0),品名,2)))</f>
        <v/>
      </c>
      <c r="H387" s="70" t="str">
        <f aca="false">IF(A386="",0,VLOOKUP(A386,データ,11,0))</f>
        <v/>
      </c>
      <c r="I387" s="70" t="str">
        <f aca="false">IF(A386="",0,VLOOKUP(A386,データ,12,0))</f>
        <v/>
      </c>
      <c r="J387" s="70" t="str">
        <f aca="false">H387*I387</f>
        <v/>
      </c>
      <c r="K387" s="48"/>
      <c r="L387" s="66"/>
    </row>
    <row r="388" customFormat="false" ht="13.5" hidden="false" customHeight="true" outlineLevel="0" collapsed="false">
      <c r="B388" s="67"/>
      <c r="C388" s="68" t="str">
        <f aca="false">IF($B386="","",VLOOKUP($A386,データ,3,0))</f>
        <v/>
      </c>
      <c r="D388" s="69" t="str">
        <f aca="false">IF($B386="","",VLOOKUP($A386,データ,4,0))</f>
        <v/>
      </c>
      <c r="E388" s="20" t="str">
        <f aca="false">IF(B386="","",VLOOKUP($A386,データ,2,0))</f>
        <v/>
      </c>
      <c r="F388" s="63" t="str">
        <f aca="false">IF(C386="","",VLOOKUP($A386,データ,2,0))</f>
        <v/>
      </c>
      <c r="G388" s="64" t="str">
        <f aca="false">IF(A386="","",IF(VLOOKUP(A386,データ,13,0)=0,"",VLOOKUP(VLOOKUP(A386,データ,13,0),品名,2)))</f>
        <v/>
      </c>
      <c r="H388" s="70" t="str">
        <f aca="false">IF(A386="",0,VLOOKUP(A386,データ,14,0))</f>
        <v/>
      </c>
      <c r="I388" s="70" t="str">
        <f aca="false">IF(A386="",0,VLOOKUP(A386,データ,15,0))</f>
        <v/>
      </c>
      <c r="J388" s="70" t="str">
        <f aca="false">H388*I388</f>
        <v/>
      </c>
      <c r="K388" s="48"/>
      <c r="L388" s="66"/>
    </row>
    <row r="389" customFormat="false" ht="13.5" hidden="false" customHeight="true" outlineLevel="0" collapsed="false">
      <c r="B389" s="67"/>
      <c r="C389" s="68"/>
      <c r="D389" s="69"/>
      <c r="E389" s="20" t="str">
        <f aca="false">IF(B387="","",VLOOKUP($A387,データ,2,0))</f>
        <v/>
      </c>
      <c r="F389" s="63" t="str">
        <f aca="false">IF(C387="","",VLOOKUP($A387,データ,2,0))</f>
        <v/>
      </c>
      <c r="G389" s="64" t="str">
        <f aca="false">IF(A386="","",IF(VLOOKUP(A386,データ,16,0)=0,"",VLOOKUP(VLOOKUP(A386,データ,16,0),品名,2)))</f>
        <v/>
      </c>
      <c r="H389" s="70" t="str">
        <f aca="false">IF(A386="",0,VLOOKUP(A386,データ,17,0))</f>
        <v/>
      </c>
      <c r="I389" s="70" t="str">
        <f aca="false">IF(A386="",0,VLOOKUP(A386,データ,18,0))</f>
        <v/>
      </c>
      <c r="J389" s="70" t="str">
        <f aca="false">H389*I389</f>
        <v/>
      </c>
      <c r="K389" s="48"/>
      <c r="L389" s="66"/>
    </row>
    <row r="390" customFormat="false" ht="13.5" hidden="false" customHeight="true" outlineLevel="0" collapsed="false">
      <c r="B390" s="67"/>
      <c r="C390" s="68"/>
      <c r="D390" s="69"/>
      <c r="E390" s="20" t="str">
        <f aca="false">IF(B388="","",VLOOKUP($A388,データ,2,0))</f>
        <v/>
      </c>
      <c r="F390" s="63" t="str">
        <f aca="false">IF(C388="","",VLOOKUP($A388,データ,2,0))</f>
        <v/>
      </c>
      <c r="G390" s="64" t="str">
        <f aca="false">IF(A386="","",IF(VLOOKUP(A386,データ,19,0)=0,"",VLOOKUP(VLOOKUP(A386,データ,19,0),品名,2)))</f>
        <v/>
      </c>
      <c r="H390" s="71" t="str">
        <f aca="false">IF(A386="",0,VLOOKUP(A386,データ,20,0))</f>
        <v/>
      </c>
      <c r="I390" s="72" t="str">
        <f aca="false">IF(A386="",0,VLOOKUP(A386,データ,21,0))</f>
        <v/>
      </c>
      <c r="J390" s="72" t="str">
        <f aca="false">H390*I390</f>
        <v/>
      </c>
      <c r="K390" s="48"/>
      <c r="L390" s="66"/>
    </row>
    <row r="391" customFormat="false" ht="13.5" hidden="false" customHeight="true" outlineLevel="0" collapsed="false">
      <c r="B391" s="67" t="str">
        <f aca="false">IF(I391&gt;=1,"k","")</f>
        <v>k</v>
      </c>
      <c r="C391" s="27"/>
      <c r="D391" s="73"/>
      <c r="E391" s="20" t="str">
        <f aca="false">IF(B389="","",VLOOKUP($A389,データ,2,0))</f>
        <v/>
      </c>
      <c r="F391" s="63" t="str">
        <f aca="false">IF(C389="","",VLOOKUP($A389,データ,2,0))</f>
        <v/>
      </c>
      <c r="G391" s="5" t="s">
        <v>38</v>
      </c>
      <c r="H391" s="5"/>
      <c r="I391" s="46" t="str">
        <f aca="false">SUM(I386:I390)</f>
        <v/>
      </c>
      <c r="J391" s="46" t="str">
        <f aca="false">SUM(J386:J390)</f>
        <v/>
      </c>
      <c r="K391" s="46" t="str">
        <f aca="false">IF(J391&lt;5000,J391,5000)</f>
        <v/>
      </c>
      <c r="L391" s="47" t="n">
        <f aca="false">+J391-K391</f>
        <v>0</v>
      </c>
    </row>
    <row r="392" customFormat="false" ht="13.5" hidden="false" customHeight="true" outlineLevel="0" collapsed="false">
      <c r="A392" s="1" t="str">
        <f aca="false">IF(B392&gt;=1,SMALL(順,B392),"")</f>
        <v/>
      </c>
      <c r="C392" s="77" t="s">
        <v>37</v>
      </c>
      <c r="D392" s="77"/>
      <c r="E392" s="77"/>
      <c r="F392" s="77"/>
      <c r="G392" s="77"/>
      <c r="H392" s="77"/>
      <c r="I392" s="77"/>
      <c r="J392" s="77"/>
      <c r="K392" s="75" t="n">
        <f aca="true">IF(K391&lt;1,"",SUMIF($B$8:INDIRECT("b"&amp;ROW()),"=k",$K$8:$K$707))</f>
        <v>0</v>
      </c>
      <c r="L392" s="76"/>
    </row>
    <row r="393" customFormat="false" ht="13.5" hidden="false" customHeight="true" outlineLevel="0" collapsed="false">
      <c r="A393" s="61" t="str">
        <f aca="false">IF(B393="","",SMALL(順,B393))</f>
        <v/>
      </c>
      <c r="B393" s="1" t="str">
        <f aca="false">IF(B386="","",IF(B386+1&gt;入力用!$W$8,"",B386+1))</f>
        <v/>
      </c>
      <c r="C393" s="23" t="str">
        <f aca="false">B393</f>
        <v/>
      </c>
      <c r="D393" s="62"/>
      <c r="E393" s="20" t="str">
        <f aca="false">IF($B393="","",VLOOKUP($A393,データ,5,0))</f>
        <v/>
      </c>
      <c r="F393" s="63" t="str">
        <f aca="false">IF($B393="","",VLOOKUP($A393,データ,6,0))</f>
        <v/>
      </c>
      <c r="G393" s="64" t="str">
        <f aca="false">IF(A393="","",IF(VLOOKUP(A393,データ,7,0)=0,"",VLOOKUP(VLOOKUP(A393,データ,7,0),品名,2)))</f>
        <v/>
      </c>
      <c r="H393" s="65" t="str">
        <f aca="false">IF(A393="",0,VLOOKUP(A393,データ,8,0))</f>
        <v/>
      </c>
      <c r="I393" s="65" t="str">
        <f aca="false">IF(A393="",0,VLOOKUP(A393,データ,9,0))</f>
        <v/>
      </c>
      <c r="J393" s="65" t="str">
        <f aca="false">H393*I393</f>
        <v/>
      </c>
      <c r="K393" s="48"/>
      <c r="L393" s="66"/>
    </row>
    <row r="394" customFormat="false" ht="13.5" hidden="false" customHeight="true" outlineLevel="0" collapsed="false">
      <c r="B394" s="67"/>
      <c r="C394" s="68"/>
      <c r="D394" s="69"/>
      <c r="E394" s="20" t="str">
        <f aca="false">IF(B392="","",VLOOKUP($A392,データ,2,0))</f>
        <v/>
      </c>
      <c r="F394" s="63" t="n">
        <f aca="false">IF(C392="","",VLOOKUP($A392,データ,2,0))</f>
        <v>1</v>
      </c>
      <c r="G394" s="64" t="str">
        <f aca="false">IF(A393="","",IF(VLOOKUP(A393,データ,10,0)=0,"",VLOOKUP(VLOOKUP(A393,データ,10,0),品名,2)))</f>
        <v/>
      </c>
      <c r="H394" s="70" t="str">
        <f aca="false">IF(A393="",0,VLOOKUP(A393,データ,11,0))</f>
        <v/>
      </c>
      <c r="I394" s="70" t="str">
        <f aca="false">IF(A393="",0,VLOOKUP(A393,データ,12,0))</f>
        <v/>
      </c>
      <c r="J394" s="70" t="str">
        <f aca="false">H394*I394</f>
        <v/>
      </c>
      <c r="K394" s="48"/>
      <c r="L394" s="66"/>
    </row>
    <row r="395" customFormat="false" ht="13.5" hidden="false" customHeight="true" outlineLevel="0" collapsed="false">
      <c r="B395" s="67"/>
      <c r="C395" s="68" t="str">
        <f aca="false">IF($B393="","",VLOOKUP($A393,データ,3,0))</f>
        <v/>
      </c>
      <c r="D395" s="69" t="str">
        <f aca="false">IF($B393="","",VLOOKUP($A393,データ,4,0))</f>
        <v/>
      </c>
      <c r="E395" s="20" t="str">
        <f aca="false">IF(B393="","",VLOOKUP($A393,データ,2,0))</f>
        <v/>
      </c>
      <c r="F395" s="63" t="str">
        <f aca="false">IF(C393="","",VLOOKUP($A393,データ,2,0))</f>
        <v/>
      </c>
      <c r="G395" s="64" t="str">
        <f aca="false">IF(A393="","",IF(VLOOKUP(A393,データ,13,0)=0,"",VLOOKUP(VLOOKUP(A393,データ,13,0),品名,2)))</f>
        <v/>
      </c>
      <c r="H395" s="70" t="str">
        <f aca="false">IF(A393="",0,VLOOKUP(A393,データ,14,0))</f>
        <v/>
      </c>
      <c r="I395" s="70" t="str">
        <f aca="false">IF(A393="",0,VLOOKUP(A393,データ,15,0))</f>
        <v/>
      </c>
      <c r="J395" s="70" t="str">
        <f aca="false">H395*I395</f>
        <v/>
      </c>
      <c r="K395" s="48"/>
      <c r="L395" s="66"/>
    </row>
    <row r="396" customFormat="false" ht="13.5" hidden="false" customHeight="true" outlineLevel="0" collapsed="false">
      <c r="B396" s="67"/>
      <c r="C396" s="68"/>
      <c r="D396" s="69"/>
      <c r="E396" s="20" t="str">
        <f aca="false">IF(B394="","",VLOOKUP($A394,データ,2,0))</f>
        <v/>
      </c>
      <c r="F396" s="63" t="str">
        <f aca="false">IF(C394="","",VLOOKUP($A394,データ,2,0))</f>
        <v/>
      </c>
      <c r="G396" s="64" t="str">
        <f aca="false">IF(A393="","",IF(VLOOKUP(A393,データ,16,0)=0,"",VLOOKUP(VLOOKUP(A393,データ,16,0),品名,2)))</f>
        <v/>
      </c>
      <c r="H396" s="70" t="str">
        <f aca="false">IF(A393="",0,VLOOKUP(A393,データ,17,0))</f>
        <v/>
      </c>
      <c r="I396" s="70" t="str">
        <f aca="false">IF(A393="",0,VLOOKUP(A393,データ,18,0))</f>
        <v/>
      </c>
      <c r="J396" s="70" t="str">
        <f aca="false">H396*I396</f>
        <v/>
      </c>
      <c r="K396" s="48"/>
      <c r="L396" s="66"/>
    </row>
    <row r="397" customFormat="false" ht="13.5" hidden="false" customHeight="true" outlineLevel="0" collapsed="false">
      <c r="B397" s="67"/>
      <c r="C397" s="68"/>
      <c r="D397" s="69"/>
      <c r="E397" s="20" t="str">
        <f aca="false">IF(B395="","",VLOOKUP($A395,データ,2,0))</f>
        <v/>
      </c>
      <c r="F397" s="63" t="str">
        <f aca="false">IF(C395="","",VLOOKUP($A395,データ,2,0))</f>
        <v/>
      </c>
      <c r="G397" s="64" t="str">
        <f aca="false">IF(A393="","",IF(VLOOKUP(A393,データ,19,0)=0,"",VLOOKUP(VLOOKUP(A393,データ,19,0),品名,2)))</f>
        <v/>
      </c>
      <c r="H397" s="71" t="str">
        <f aca="false">IF(A393="",0,VLOOKUP(A393,データ,20,0))</f>
        <v/>
      </c>
      <c r="I397" s="72" t="str">
        <f aca="false">IF(A393="",0,VLOOKUP(A393,データ,21,0))</f>
        <v/>
      </c>
      <c r="J397" s="72" t="str">
        <f aca="false">H397*I397</f>
        <v/>
      </c>
      <c r="K397" s="48"/>
      <c r="L397" s="66"/>
    </row>
    <row r="398" customFormat="false" ht="13.5" hidden="false" customHeight="true" outlineLevel="0" collapsed="false">
      <c r="B398" s="67" t="str">
        <f aca="false">IF(I398&gt;=1,"k","")</f>
        <v>k</v>
      </c>
      <c r="C398" s="27"/>
      <c r="D398" s="73"/>
      <c r="E398" s="20" t="str">
        <f aca="false">IF(B396="","",VLOOKUP($A396,データ,2,0))</f>
        <v/>
      </c>
      <c r="F398" s="63" t="str">
        <f aca="false">IF(C396="","",VLOOKUP($A396,データ,2,0))</f>
        <v/>
      </c>
      <c r="G398" s="5" t="s">
        <v>38</v>
      </c>
      <c r="H398" s="5"/>
      <c r="I398" s="46" t="str">
        <f aca="false">SUM(I393:I397)</f>
        <v/>
      </c>
      <c r="J398" s="46" t="str">
        <f aca="false">SUM(J393:J397)</f>
        <v/>
      </c>
      <c r="K398" s="46" t="str">
        <f aca="false">IF(J398&lt;5000,J398,5000)</f>
        <v/>
      </c>
      <c r="L398" s="47" t="n">
        <f aca="false">+J398-K398</f>
        <v>0</v>
      </c>
    </row>
    <row r="399" customFormat="false" ht="13.5" hidden="false" customHeight="true" outlineLevel="0" collapsed="false">
      <c r="A399" s="1" t="str">
        <f aca="false">IF(B399&gt;=1,SMALL(順,B399),"")</f>
        <v/>
      </c>
      <c r="C399" s="77" t="s">
        <v>37</v>
      </c>
      <c r="D399" s="77"/>
      <c r="E399" s="77"/>
      <c r="F399" s="77"/>
      <c r="G399" s="77"/>
      <c r="H399" s="77"/>
      <c r="I399" s="77"/>
      <c r="J399" s="77"/>
      <c r="K399" s="75" t="n">
        <f aca="true">IF(K398&lt;1,"",SUMIF($B$8:INDIRECT("b"&amp;ROW()),"=k",$K$8:$K$707))</f>
        <v>0</v>
      </c>
      <c r="L399" s="76"/>
    </row>
    <row r="400" customFormat="false" ht="13.5" hidden="false" customHeight="true" outlineLevel="0" collapsed="false">
      <c r="A400" s="61" t="str">
        <f aca="false">IF(B400="","",SMALL(順,B400))</f>
        <v/>
      </c>
      <c r="B400" s="1" t="str">
        <f aca="false">IF(B393="","",IF(B393+1&gt;入力用!$W$8,"",B393+1))</f>
        <v/>
      </c>
      <c r="C400" s="23" t="str">
        <f aca="false">B400</f>
        <v/>
      </c>
      <c r="D400" s="62"/>
      <c r="E400" s="20" t="str">
        <f aca="false">IF($B400="","",VLOOKUP($A400,データ,5,0))</f>
        <v/>
      </c>
      <c r="F400" s="63" t="str">
        <f aca="false">IF($B400="","",VLOOKUP($A400,データ,6,0))</f>
        <v/>
      </c>
      <c r="G400" s="64" t="str">
        <f aca="false">IF(A400="","",IF(VLOOKUP(A400,データ,7,0)=0,"",VLOOKUP(VLOOKUP(A400,データ,7,0),品名,2)))</f>
        <v/>
      </c>
      <c r="H400" s="65" t="str">
        <f aca="false">IF(A400="",0,VLOOKUP(A400,データ,8,0))</f>
        <v/>
      </c>
      <c r="I400" s="65" t="str">
        <f aca="false">IF(A400="",0,VLOOKUP(A400,データ,9,0))</f>
        <v/>
      </c>
      <c r="J400" s="65" t="str">
        <f aca="false">H400*I400</f>
        <v/>
      </c>
      <c r="K400" s="48"/>
      <c r="L400" s="66"/>
    </row>
    <row r="401" customFormat="false" ht="13.5" hidden="false" customHeight="true" outlineLevel="0" collapsed="false">
      <c r="B401" s="67"/>
      <c r="C401" s="68"/>
      <c r="D401" s="69"/>
      <c r="E401" s="20" t="str">
        <f aca="false">IF(B399="","",VLOOKUP($A399,データ,2,0))</f>
        <v/>
      </c>
      <c r="F401" s="63" t="n">
        <f aca="false">IF(C399="","",VLOOKUP($A399,データ,2,0))</f>
        <v>1</v>
      </c>
      <c r="G401" s="64" t="str">
        <f aca="false">IF(A400="","",IF(VLOOKUP(A400,データ,10,0)=0,"",VLOOKUP(VLOOKUP(A400,データ,10,0),品名,2)))</f>
        <v/>
      </c>
      <c r="H401" s="70" t="str">
        <f aca="false">IF(A400="",0,VLOOKUP(A400,データ,11,0))</f>
        <v/>
      </c>
      <c r="I401" s="70" t="str">
        <f aca="false">IF(A400="",0,VLOOKUP(A400,データ,12,0))</f>
        <v/>
      </c>
      <c r="J401" s="70" t="str">
        <f aca="false">H401*I401</f>
        <v/>
      </c>
      <c r="K401" s="48"/>
      <c r="L401" s="66"/>
    </row>
    <row r="402" customFormat="false" ht="13.5" hidden="false" customHeight="true" outlineLevel="0" collapsed="false">
      <c r="B402" s="67"/>
      <c r="C402" s="68" t="str">
        <f aca="false">IF($B400="","",VLOOKUP($A400,データ,3,0))</f>
        <v/>
      </c>
      <c r="D402" s="69" t="str">
        <f aca="false">IF($B400="","",VLOOKUP($A400,データ,4,0))</f>
        <v/>
      </c>
      <c r="E402" s="20" t="str">
        <f aca="false">IF(B400="","",VLOOKUP($A400,データ,2,0))</f>
        <v/>
      </c>
      <c r="F402" s="63" t="str">
        <f aca="false">IF(C400="","",VLOOKUP($A400,データ,2,0))</f>
        <v/>
      </c>
      <c r="G402" s="64" t="str">
        <f aca="false">IF(A400="","",IF(VLOOKUP(A400,データ,13,0)=0,"",VLOOKUP(VLOOKUP(A400,データ,13,0),品名,2)))</f>
        <v/>
      </c>
      <c r="H402" s="70" t="str">
        <f aca="false">IF(A400="",0,VLOOKUP(A400,データ,14,0))</f>
        <v/>
      </c>
      <c r="I402" s="70" t="str">
        <f aca="false">IF(A400="",0,VLOOKUP(A400,データ,15,0))</f>
        <v/>
      </c>
      <c r="J402" s="70" t="str">
        <f aca="false">H402*I402</f>
        <v/>
      </c>
      <c r="K402" s="48"/>
      <c r="L402" s="66"/>
    </row>
    <row r="403" customFormat="false" ht="13.5" hidden="false" customHeight="true" outlineLevel="0" collapsed="false">
      <c r="B403" s="67"/>
      <c r="C403" s="68"/>
      <c r="D403" s="69"/>
      <c r="E403" s="20" t="str">
        <f aca="false">IF(B401="","",VLOOKUP($A401,データ,2,0))</f>
        <v/>
      </c>
      <c r="F403" s="63" t="str">
        <f aca="false">IF(C401="","",VLOOKUP($A401,データ,2,0))</f>
        <v/>
      </c>
      <c r="G403" s="64" t="str">
        <f aca="false">IF(A400="","",IF(VLOOKUP(A400,データ,16,0)=0,"",VLOOKUP(VLOOKUP(A400,データ,16,0),品名,2)))</f>
        <v/>
      </c>
      <c r="H403" s="70" t="str">
        <f aca="false">IF(A400="",0,VLOOKUP(A400,データ,17,0))</f>
        <v/>
      </c>
      <c r="I403" s="70" t="str">
        <f aca="false">IF(A400="",0,VLOOKUP(A400,データ,18,0))</f>
        <v/>
      </c>
      <c r="J403" s="70" t="str">
        <f aca="false">H403*I403</f>
        <v/>
      </c>
      <c r="K403" s="48"/>
      <c r="L403" s="66"/>
    </row>
    <row r="404" customFormat="false" ht="13.5" hidden="false" customHeight="true" outlineLevel="0" collapsed="false">
      <c r="B404" s="67"/>
      <c r="C404" s="68"/>
      <c r="D404" s="69"/>
      <c r="E404" s="20" t="str">
        <f aca="false">IF(B402="","",VLOOKUP($A402,データ,2,0))</f>
        <v/>
      </c>
      <c r="F404" s="63" t="str">
        <f aca="false">IF(C402="","",VLOOKUP($A402,データ,2,0))</f>
        <v/>
      </c>
      <c r="G404" s="64" t="str">
        <f aca="false">IF(A400="","",IF(VLOOKUP(A400,データ,19,0)=0,"",VLOOKUP(VLOOKUP(A400,データ,19,0),品名,2)))</f>
        <v/>
      </c>
      <c r="H404" s="71" t="str">
        <f aca="false">IF(A400="",0,VLOOKUP(A400,データ,20,0))</f>
        <v/>
      </c>
      <c r="I404" s="72" t="str">
        <f aca="false">IF(A400="",0,VLOOKUP(A400,データ,21,0))</f>
        <v/>
      </c>
      <c r="J404" s="72" t="str">
        <f aca="false">H404*I404</f>
        <v/>
      </c>
      <c r="K404" s="48"/>
      <c r="L404" s="66"/>
    </row>
    <row r="405" customFormat="false" ht="13.5" hidden="false" customHeight="true" outlineLevel="0" collapsed="false">
      <c r="B405" s="67" t="str">
        <f aca="false">IF(I405&gt;=1,"k","")</f>
        <v>k</v>
      </c>
      <c r="C405" s="27"/>
      <c r="D405" s="73"/>
      <c r="E405" s="20" t="str">
        <f aca="false">IF(B403="","",VLOOKUP($A403,データ,2,0))</f>
        <v/>
      </c>
      <c r="F405" s="63" t="str">
        <f aca="false">IF(C403="","",VLOOKUP($A403,データ,2,0))</f>
        <v/>
      </c>
      <c r="G405" s="5" t="s">
        <v>38</v>
      </c>
      <c r="H405" s="5"/>
      <c r="I405" s="46" t="str">
        <f aca="false">SUM(I400:I404)</f>
        <v/>
      </c>
      <c r="J405" s="46" t="str">
        <f aca="false">SUM(J400:J404)</f>
        <v/>
      </c>
      <c r="K405" s="46" t="str">
        <f aca="false">IF(J405&lt;5000,J405,5000)</f>
        <v/>
      </c>
      <c r="L405" s="47" t="n">
        <f aca="false">+J405-K405</f>
        <v>0</v>
      </c>
    </row>
    <row r="406" customFormat="false" ht="13.5" hidden="false" customHeight="true" outlineLevel="0" collapsed="false">
      <c r="A406" s="1" t="str">
        <f aca="false">IF(B406&gt;=1,SMALL(順,B406),"")</f>
        <v/>
      </c>
      <c r="C406" s="77" t="s">
        <v>37</v>
      </c>
      <c r="D406" s="77"/>
      <c r="E406" s="77"/>
      <c r="F406" s="77"/>
      <c r="G406" s="77"/>
      <c r="H406" s="77"/>
      <c r="I406" s="77"/>
      <c r="J406" s="77"/>
      <c r="K406" s="75" t="n">
        <f aca="true">IF(K405&lt;1,"",SUMIF($B$8:INDIRECT("b"&amp;ROW()),"=k",$K$8:$K$707))</f>
        <v>0</v>
      </c>
      <c r="L406" s="76"/>
    </row>
    <row r="407" customFormat="false" ht="13.5" hidden="false" customHeight="true" outlineLevel="0" collapsed="false">
      <c r="A407" s="61" t="str">
        <f aca="false">IF(B407="","",SMALL(順,B407))</f>
        <v/>
      </c>
      <c r="B407" s="1" t="str">
        <f aca="false">IF(B400="","",IF(B400+1&gt;入力用!$W$8,"",B400+1))</f>
        <v/>
      </c>
      <c r="C407" s="23" t="str">
        <f aca="false">B407</f>
        <v/>
      </c>
      <c r="D407" s="62"/>
      <c r="E407" s="20" t="str">
        <f aca="false">IF($B407="","",VLOOKUP($A407,データ,5,0))</f>
        <v/>
      </c>
      <c r="F407" s="63" t="str">
        <f aca="false">IF($B407="","",VLOOKUP($A407,データ,6,0))</f>
        <v/>
      </c>
      <c r="G407" s="64" t="str">
        <f aca="false">IF(A407="","",IF(VLOOKUP(A407,データ,7,0)=0,"",VLOOKUP(VLOOKUP(A407,データ,7,0),品名,2)))</f>
        <v/>
      </c>
      <c r="H407" s="65" t="str">
        <f aca="false">IF(A407="",0,VLOOKUP(A407,データ,8,0))</f>
        <v/>
      </c>
      <c r="I407" s="65" t="str">
        <f aca="false">IF(A407="",0,VLOOKUP(A407,データ,9,0))</f>
        <v/>
      </c>
      <c r="J407" s="65" t="str">
        <f aca="false">H407*I407</f>
        <v/>
      </c>
      <c r="K407" s="48"/>
      <c r="L407" s="66"/>
    </row>
    <row r="408" customFormat="false" ht="13.5" hidden="false" customHeight="true" outlineLevel="0" collapsed="false">
      <c r="B408" s="67"/>
      <c r="C408" s="68"/>
      <c r="D408" s="69"/>
      <c r="E408" s="20" t="str">
        <f aca="false">IF(B406="","",VLOOKUP($A406,データ,2,0))</f>
        <v/>
      </c>
      <c r="F408" s="63" t="n">
        <f aca="false">IF(C406="","",VLOOKUP($A406,データ,2,0))</f>
        <v>1</v>
      </c>
      <c r="G408" s="64" t="str">
        <f aca="false">IF(A407="","",IF(VLOOKUP(A407,データ,10,0)=0,"",VLOOKUP(VLOOKUP(A407,データ,10,0),品名,2)))</f>
        <v/>
      </c>
      <c r="H408" s="70" t="str">
        <f aca="false">IF(A407="",0,VLOOKUP(A407,データ,11,0))</f>
        <v/>
      </c>
      <c r="I408" s="70" t="str">
        <f aca="false">IF(A407="",0,VLOOKUP(A407,データ,12,0))</f>
        <v/>
      </c>
      <c r="J408" s="70" t="str">
        <f aca="false">H408*I408</f>
        <v/>
      </c>
      <c r="K408" s="48"/>
      <c r="L408" s="66"/>
    </row>
    <row r="409" customFormat="false" ht="13.5" hidden="false" customHeight="true" outlineLevel="0" collapsed="false">
      <c r="B409" s="67"/>
      <c r="C409" s="68" t="str">
        <f aca="false">IF($B407="","",VLOOKUP($A407,データ,3,0))</f>
        <v/>
      </c>
      <c r="D409" s="69" t="str">
        <f aca="false">IF($B407="","",VLOOKUP($A407,データ,4,0))</f>
        <v/>
      </c>
      <c r="E409" s="20" t="str">
        <f aca="false">IF(B407="","",VLOOKUP($A407,データ,2,0))</f>
        <v/>
      </c>
      <c r="F409" s="63" t="str">
        <f aca="false">IF(C407="","",VLOOKUP($A407,データ,2,0))</f>
        <v/>
      </c>
      <c r="G409" s="64" t="str">
        <f aca="false">IF(A407="","",IF(VLOOKUP(A407,データ,13,0)=0,"",VLOOKUP(VLOOKUP(A407,データ,13,0),品名,2)))</f>
        <v/>
      </c>
      <c r="H409" s="70" t="str">
        <f aca="false">IF(A407="",0,VLOOKUP(A407,データ,14,0))</f>
        <v/>
      </c>
      <c r="I409" s="70" t="str">
        <f aca="false">IF(A407="",0,VLOOKUP(A407,データ,15,0))</f>
        <v/>
      </c>
      <c r="J409" s="70" t="str">
        <f aca="false">H409*I409</f>
        <v/>
      </c>
      <c r="K409" s="48"/>
      <c r="L409" s="66"/>
    </row>
    <row r="410" customFormat="false" ht="13.5" hidden="false" customHeight="true" outlineLevel="0" collapsed="false">
      <c r="B410" s="67"/>
      <c r="C410" s="68"/>
      <c r="D410" s="69"/>
      <c r="E410" s="20" t="str">
        <f aca="false">IF(B408="","",VLOOKUP($A408,データ,2,0))</f>
        <v/>
      </c>
      <c r="F410" s="63" t="str">
        <f aca="false">IF(C408="","",VLOOKUP($A408,データ,2,0))</f>
        <v/>
      </c>
      <c r="G410" s="64" t="str">
        <f aca="false">IF(A407="","",IF(VLOOKUP(A407,データ,16,0)=0,"",VLOOKUP(VLOOKUP(A407,データ,16,0),品名,2)))</f>
        <v/>
      </c>
      <c r="H410" s="70" t="str">
        <f aca="false">IF(A407="",0,VLOOKUP(A407,データ,17,0))</f>
        <v/>
      </c>
      <c r="I410" s="70" t="str">
        <f aca="false">IF(A407="",0,VLOOKUP(A407,データ,18,0))</f>
        <v/>
      </c>
      <c r="J410" s="70" t="str">
        <f aca="false">H410*I410</f>
        <v/>
      </c>
      <c r="K410" s="48"/>
      <c r="L410" s="66"/>
    </row>
    <row r="411" customFormat="false" ht="13.5" hidden="false" customHeight="true" outlineLevel="0" collapsed="false">
      <c r="B411" s="67"/>
      <c r="C411" s="68"/>
      <c r="D411" s="69"/>
      <c r="E411" s="20" t="str">
        <f aca="false">IF(B409="","",VLOOKUP($A409,データ,2,0))</f>
        <v/>
      </c>
      <c r="F411" s="63" t="str">
        <f aca="false">IF(C409="","",VLOOKUP($A409,データ,2,0))</f>
        <v/>
      </c>
      <c r="G411" s="64" t="str">
        <f aca="false">IF(A407="","",IF(VLOOKUP(A407,データ,19,0)=0,"",VLOOKUP(VLOOKUP(A407,データ,19,0),品名,2)))</f>
        <v/>
      </c>
      <c r="H411" s="71" t="str">
        <f aca="false">IF(A407="",0,VLOOKUP(A407,データ,20,0))</f>
        <v/>
      </c>
      <c r="I411" s="72" t="str">
        <f aca="false">IF(A407="",0,VLOOKUP(A407,データ,21,0))</f>
        <v/>
      </c>
      <c r="J411" s="72" t="str">
        <f aca="false">H411*I411</f>
        <v/>
      </c>
      <c r="K411" s="48"/>
      <c r="L411" s="66"/>
    </row>
    <row r="412" customFormat="false" ht="13.5" hidden="false" customHeight="true" outlineLevel="0" collapsed="false">
      <c r="B412" s="67" t="str">
        <f aca="false">IF(I412&gt;=1,"k","")</f>
        <v>k</v>
      </c>
      <c r="C412" s="27"/>
      <c r="D412" s="73"/>
      <c r="E412" s="20" t="str">
        <f aca="false">IF(B410="","",VLOOKUP($A410,データ,2,0))</f>
        <v/>
      </c>
      <c r="F412" s="63" t="str">
        <f aca="false">IF(C410="","",VLOOKUP($A410,データ,2,0))</f>
        <v/>
      </c>
      <c r="G412" s="5" t="s">
        <v>38</v>
      </c>
      <c r="H412" s="5"/>
      <c r="I412" s="46" t="str">
        <f aca="false">SUM(I407:I411)</f>
        <v/>
      </c>
      <c r="J412" s="46" t="str">
        <f aca="false">SUM(J407:J411)</f>
        <v/>
      </c>
      <c r="K412" s="46" t="str">
        <f aca="false">IF(J412&lt;5000,J412,5000)</f>
        <v/>
      </c>
      <c r="L412" s="47" t="n">
        <f aca="false">+J412-K412</f>
        <v>0</v>
      </c>
    </row>
    <row r="413" customFormat="false" ht="13.5" hidden="false" customHeight="true" outlineLevel="0" collapsed="false">
      <c r="A413" s="1" t="str">
        <f aca="false">IF(B413&gt;=1,SMALL(順,B413),"")</f>
        <v/>
      </c>
      <c r="C413" s="77" t="s">
        <v>37</v>
      </c>
      <c r="D413" s="77"/>
      <c r="E413" s="77"/>
      <c r="F413" s="77"/>
      <c r="G413" s="77"/>
      <c r="H413" s="77"/>
      <c r="I413" s="77"/>
      <c r="J413" s="77"/>
      <c r="K413" s="75" t="n">
        <f aca="true">IF(K412&lt;1,"",SUMIF($B$8:INDIRECT("b"&amp;ROW()),"=k",$K$8:$K$707))</f>
        <v>0</v>
      </c>
      <c r="L413" s="76"/>
    </row>
    <row r="414" customFormat="false" ht="13.5" hidden="false" customHeight="true" outlineLevel="0" collapsed="false">
      <c r="A414" s="61" t="str">
        <f aca="false">IF(B414="","",SMALL(順,B414))</f>
        <v/>
      </c>
      <c r="B414" s="1" t="str">
        <f aca="false">IF(B407="","",IF(B407+1&gt;入力用!$W$8,"",B407+1))</f>
        <v/>
      </c>
      <c r="C414" s="23" t="str">
        <f aca="false">B414</f>
        <v/>
      </c>
      <c r="D414" s="62"/>
      <c r="E414" s="20" t="str">
        <f aca="false">IF($B414="","",VLOOKUP($A414,データ,5,0))</f>
        <v/>
      </c>
      <c r="F414" s="63" t="str">
        <f aca="false">IF($B414="","",VLOOKUP($A414,データ,6,0))</f>
        <v/>
      </c>
      <c r="G414" s="64" t="str">
        <f aca="false">IF(A414="","",IF(VLOOKUP(A414,データ,7,0)=0,"",VLOOKUP(VLOOKUP(A414,データ,7,0),品名,2)))</f>
        <v/>
      </c>
      <c r="H414" s="65" t="str">
        <f aca="false">IF(A414="",0,VLOOKUP(A414,データ,8,0))</f>
        <v/>
      </c>
      <c r="I414" s="65" t="str">
        <f aca="false">IF(A414="",0,VLOOKUP(A414,データ,9,0))</f>
        <v/>
      </c>
      <c r="J414" s="65" t="str">
        <f aca="false">H414*I414</f>
        <v/>
      </c>
      <c r="K414" s="48"/>
      <c r="L414" s="66"/>
    </row>
    <row r="415" customFormat="false" ht="13.5" hidden="false" customHeight="true" outlineLevel="0" collapsed="false">
      <c r="B415" s="67"/>
      <c r="C415" s="68"/>
      <c r="D415" s="69"/>
      <c r="E415" s="20" t="str">
        <f aca="false">IF(B413="","",VLOOKUP($A413,データ,2,0))</f>
        <v/>
      </c>
      <c r="F415" s="63" t="n">
        <f aca="false">IF(C413="","",VLOOKUP($A413,データ,2,0))</f>
        <v>1</v>
      </c>
      <c r="G415" s="64" t="str">
        <f aca="false">IF(A414="","",IF(VLOOKUP(A414,データ,10,0)=0,"",VLOOKUP(VLOOKUP(A414,データ,10,0),品名,2)))</f>
        <v/>
      </c>
      <c r="H415" s="70" t="str">
        <f aca="false">IF(A414="",0,VLOOKUP(A414,データ,11,0))</f>
        <v/>
      </c>
      <c r="I415" s="70" t="str">
        <f aca="false">IF(A414="",0,VLOOKUP(A414,データ,12,0))</f>
        <v/>
      </c>
      <c r="J415" s="70" t="str">
        <f aca="false">H415*I415</f>
        <v/>
      </c>
      <c r="K415" s="48"/>
      <c r="L415" s="66"/>
    </row>
    <row r="416" customFormat="false" ht="13.5" hidden="false" customHeight="true" outlineLevel="0" collapsed="false">
      <c r="B416" s="67"/>
      <c r="C416" s="68" t="str">
        <f aca="false">IF($B414="","",VLOOKUP($A414,データ,3,0))</f>
        <v/>
      </c>
      <c r="D416" s="69" t="str">
        <f aca="false">IF($B414="","",VLOOKUP($A414,データ,4,0))</f>
        <v/>
      </c>
      <c r="E416" s="20" t="str">
        <f aca="false">IF(B414="","",VLOOKUP($A414,データ,2,0))</f>
        <v/>
      </c>
      <c r="F416" s="63" t="str">
        <f aca="false">IF(C414="","",VLOOKUP($A414,データ,2,0))</f>
        <v/>
      </c>
      <c r="G416" s="64" t="str">
        <f aca="false">IF(A414="","",IF(VLOOKUP(A414,データ,13,0)=0,"",VLOOKUP(VLOOKUP(A414,データ,13,0),品名,2)))</f>
        <v/>
      </c>
      <c r="H416" s="70" t="str">
        <f aca="false">IF(A414="",0,VLOOKUP(A414,データ,14,0))</f>
        <v/>
      </c>
      <c r="I416" s="70" t="str">
        <f aca="false">IF(A414="",0,VLOOKUP(A414,データ,15,0))</f>
        <v/>
      </c>
      <c r="J416" s="70" t="str">
        <f aca="false">H416*I416</f>
        <v/>
      </c>
      <c r="K416" s="48"/>
      <c r="L416" s="66"/>
    </row>
    <row r="417" customFormat="false" ht="13.5" hidden="false" customHeight="true" outlineLevel="0" collapsed="false">
      <c r="B417" s="67"/>
      <c r="C417" s="68"/>
      <c r="D417" s="69"/>
      <c r="E417" s="20" t="str">
        <f aca="false">IF(B415="","",VLOOKUP($A415,データ,2,0))</f>
        <v/>
      </c>
      <c r="F417" s="63" t="str">
        <f aca="false">IF(C415="","",VLOOKUP($A415,データ,2,0))</f>
        <v/>
      </c>
      <c r="G417" s="64" t="str">
        <f aca="false">IF(A414="","",IF(VLOOKUP(A414,データ,16,0)=0,"",VLOOKUP(VLOOKUP(A414,データ,16,0),品名,2)))</f>
        <v/>
      </c>
      <c r="H417" s="70" t="str">
        <f aca="false">IF(A414="",0,VLOOKUP(A414,データ,17,0))</f>
        <v/>
      </c>
      <c r="I417" s="70" t="str">
        <f aca="false">IF(A414="",0,VLOOKUP(A414,データ,18,0))</f>
        <v/>
      </c>
      <c r="J417" s="70" t="str">
        <f aca="false">H417*I417</f>
        <v/>
      </c>
      <c r="K417" s="48"/>
      <c r="L417" s="66"/>
    </row>
    <row r="418" customFormat="false" ht="13.5" hidden="false" customHeight="true" outlineLevel="0" collapsed="false">
      <c r="B418" s="67"/>
      <c r="C418" s="68"/>
      <c r="D418" s="69"/>
      <c r="E418" s="20" t="str">
        <f aca="false">IF(B416="","",VLOOKUP($A416,データ,2,0))</f>
        <v/>
      </c>
      <c r="F418" s="63" t="str">
        <f aca="false">IF(C416="","",VLOOKUP($A416,データ,2,0))</f>
        <v/>
      </c>
      <c r="G418" s="64" t="str">
        <f aca="false">IF(A414="","",IF(VLOOKUP(A414,データ,19,0)=0,"",VLOOKUP(VLOOKUP(A414,データ,19,0),品名,2)))</f>
        <v/>
      </c>
      <c r="H418" s="71" t="str">
        <f aca="false">IF(A414="",0,VLOOKUP(A414,データ,20,0))</f>
        <v/>
      </c>
      <c r="I418" s="72" t="str">
        <f aca="false">IF(A414="",0,VLOOKUP(A414,データ,21,0))</f>
        <v/>
      </c>
      <c r="J418" s="72" t="str">
        <f aca="false">H418*I418</f>
        <v/>
      </c>
      <c r="K418" s="48"/>
      <c r="L418" s="66"/>
    </row>
    <row r="419" customFormat="false" ht="13.5" hidden="false" customHeight="true" outlineLevel="0" collapsed="false">
      <c r="B419" s="67" t="str">
        <f aca="false">IF(I419&gt;=1,"k","")</f>
        <v>k</v>
      </c>
      <c r="C419" s="27"/>
      <c r="D419" s="73"/>
      <c r="E419" s="20" t="str">
        <f aca="false">IF(B417="","",VLOOKUP($A417,データ,2,0))</f>
        <v/>
      </c>
      <c r="F419" s="63" t="str">
        <f aca="false">IF(C417="","",VLOOKUP($A417,データ,2,0))</f>
        <v/>
      </c>
      <c r="G419" s="5" t="s">
        <v>38</v>
      </c>
      <c r="H419" s="5"/>
      <c r="I419" s="46" t="str">
        <f aca="false">SUM(I414:I418)</f>
        <v/>
      </c>
      <c r="J419" s="46" t="str">
        <f aca="false">SUM(J414:J418)</f>
        <v/>
      </c>
      <c r="K419" s="46" t="str">
        <f aca="false">IF(J419&lt;5000,J419,5000)</f>
        <v/>
      </c>
      <c r="L419" s="47" t="n">
        <f aca="false">+J419-K419</f>
        <v>0</v>
      </c>
    </row>
    <row r="420" customFormat="false" ht="13.5" hidden="false" customHeight="true" outlineLevel="0" collapsed="false">
      <c r="A420" s="1" t="str">
        <f aca="false">IF(B420&gt;=1,SMALL(順,B420),"")</f>
        <v/>
      </c>
      <c r="C420" s="77" t="s">
        <v>37</v>
      </c>
      <c r="D420" s="77"/>
      <c r="E420" s="77"/>
      <c r="F420" s="77"/>
      <c r="G420" s="77"/>
      <c r="H420" s="77"/>
      <c r="I420" s="77"/>
      <c r="J420" s="77"/>
      <c r="K420" s="75" t="n">
        <f aca="true">IF(K419&lt;1,"",SUMIF($B$8:INDIRECT("b"&amp;ROW()),"=k",$K$8:$K$707))</f>
        <v>0</v>
      </c>
      <c r="L420" s="76"/>
    </row>
    <row r="421" customFormat="false" ht="13.5" hidden="false" customHeight="true" outlineLevel="0" collapsed="false">
      <c r="A421" s="61" t="str">
        <f aca="false">IF(B421="","",SMALL(順,B421))</f>
        <v/>
      </c>
      <c r="B421" s="1" t="str">
        <f aca="false">IF(B414="","",IF(B414+1&gt;入力用!$W$8,"",B414+1))</f>
        <v/>
      </c>
      <c r="C421" s="23" t="str">
        <f aca="false">B421</f>
        <v/>
      </c>
      <c r="D421" s="62"/>
      <c r="E421" s="20" t="str">
        <f aca="false">IF($B421="","",VLOOKUP($A421,データ,5,0))</f>
        <v/>
      </c>
      <c r="F421" s="63" t="str">
        <f aca="false">IF($B421="","",VLOOKUP($A421,データ,6,0))</f>
        <v/>
      </c>
      <c r="G421" s="64" t="str">
        <f aca="false">IF(A421="","",IF(VLOOKUP(A421,データ,7,0)=0,"",VLOOKUP(VLOOKUP(A421,データ,7,0),品名,2)))</f>
        <v/>
      </c>
      <c r="H421" s="65" t="str">
        <f aca="false">IF(A421="",0,VLOOKUP(A421,データ,8,0))</f>
        <v/>
      </c>
      <c r="I421" s="65" t="str">
        <f aca="false">IF(A421="",0,VLOOKUP(A421,データ,9,0))</f>
        <v/>
      </c>
      <c r="J421" s="65" t="str">
        <f aca="false">H421*I421</f>
        <v/>
      </c>
      <c r="K421" s="48"/>
      <c r="L421" s="66"/>
    </row>
    <row r="422" customFormat="false" ht="13.5" hidden="false" customHeight="true" outlineLevel="0" collapsed="false">
      <c r="B422" s="67"/>
      <c r="C422" s="68"/>
      <c r="D422" s="69"/>
      <c r="E422" s="20" t="str">
        <f aca="false">IF(B420="","",VLOOKUP($A420,データ,2,0))</f>
        <v/>
      </c>
      <c r="F422" s="63" t="n">
        <f aca="false">IF(C420="","",VLOOKUP($A420,データ,2,0))</f>
        <v>1</v>
      </c>
      <c r="G422" s="64" t="str">
        <f aca="false">IF(A421="","",IF(VLOOKUP(A421,データ,10,0)=0,"",VLOOKUP(VLOOKUP(A421,データ,10,0),品名,2)))</f>
        <v/>
      </c>
      <c r="H422" s="70" t="str">
        <f aca="false">IF(A421="",0,VLOOKUP(A421,データ,11,0))</f>
        <v/>
      </c>
      <c r="I422" s="70" t="str">
        <f aca="false">IF(A421="",0,VLOOKUP(A421,データ,12,0))</f>
        <v/>
      </c>
      <c r="J422" s="70" t="str">
        <f aca="false">H422*I422</f>
        <v/>
      </c>
      <c r="K422" s="48"/>
      <c r="L422" s="66"/>
    </row>
    <row r="423" customFormat="false" ht="13.5" hidden="false" customHeight="true" outlineLevel="0" collapsed="false">
      <c r="B423" s="67"/>
      <c r="C423" s="68" t="str">
        <f aca="false">IF($B421="","",VLOOKUP($A421,データ,3,0))</f>
        <v/>
      </c>
      <c r="D423" s="69" t="str">
        <f aca="false">IF($B421="","",VLOOKUP($A421,データ,4,0))</f>
        <v/>
      </c>
      <c r="E423" s="20" t="str">
        <f aca="false">IF(B421="","",VLOOKUP($A421,データ,2,0))</f>
        <v/>
      </c>
      <c r="F423" s="63" t="str">
        <f aca="false">IF(C421="","",VLOOKUP($A421,データ,2,0))</f>
        <v/>
      </c>
      <c r="G423" s="64" t="str">
        <f aca="false">IF(A421="","",IF(VLOOKUP(A421,データ,13,0)=0,"",VLOOKUP(VLOOKUP(A421,データ,13,0),品名,2)))</f>
        <v/>
      </c>
      <c r="H423" s="70" t="str">
        <f aca="false">IF(A421="",0,VLOOKUP(A421,データ,14,0))</f>
        <v/>
      </c>
      <c r="I423" s="70" t="str">
        <f aca="false">IF(A421="",0,VLOOKUP(A421,データ,15,0))</f>
        <v/>
      </c>
      <c r="J423" s="70" t="str">
        <f aca="false">H423*I423</f>
        <v/>
      </c>
      <c r="K423" s="48"/>
      <c r="L423" s="66"/>
    </row>
    <row r="424" customFormat="false" ht="13.5" hidden="false" customHeight="true" outlineLevel="0" collapsed="false">
      <c r="B424" s="67"/>
      <c r="C424" s="68"/>
      <c r="D424" s="69"/>
      <c r="E424" s="20" t="str">
        <f aca="false">IF(B422="","",VLOOKUP($A422,データ,2,0))</f>
        <v/>
      </c>
      <c r="F424" s="63" t="str">
        <f aca="false">IF(C422="","",VLOOKUP($A422,データ,2,0))</f>
        <v/>
      </c>
      <c r="G424" s="64" t="str">
        <f aca="false">IF(A421="","",IF(VLOOKUP(A421,データ,16,0)=0,"",VLOOKUP(VLOOKUP(A421,データ,16,0),品名,2)))</f>
        <v/>
      </c>
      <c r="H424" s="70" t="str">
        <f aca="false">IF(A421="",0,VLOOKUP(A421,データ,17,0))</f>
        <v/>
      </c>
      <c r="I424" s="70" t="str">
        <f aca="false">IF(A421="",0,VLOOKUP(A421,データ,18,0))</f>
        <v/>
      </c>
      <c r="J424" s="70" t="str">
        <f aca="false">H424*I424</f>
        <v/>
      </c>
      <c r="K424" s="48"/>
      <c r="L424" s="66"/>
    </row>
    <row r="425" customFormat="false" ht="13.5" hidden="false" customHeight="true" outlineLevel="0" collapsed="false">
      <c r="B425" s="67"/>
      <c r="C425" s="68"/>
      <c r="D425" s="69"/>
      <c r="E425" s="20" t="str">
        <f aca="false">IF(B423="","",VLOOKUP($A423,データ,2,0))</f>
        <v/>
      </c>
      <c r="F425" s="63" t="str">
        <f aca="false">IF(C423="","",VLOOKUP($A423,データ,2,0))</f>
        <v/>
      </c>
      <c r="G425" s="64" t="str">
        <f aca="false">IF(A421="","",IF(VLOOKUP(A421,データ,19,0)=0,"",VLOOKUP(VLOOKUP(A421,データ,19,0),品名,2)))</f>
        <v/>
      </c>
      <c r="H425" s="71" t="str">
        <f aca="false">IF(A421="",0,VLOOKUP(A421,データ,20,0))</f>
        <v/>
      </c>
      <c r="I425" s="72" t="str">
        <f aca="false">IF(A421="",0,VLOOKUP(A421,データ,21,0))</f>
        <v/>
      </c>
      <c r="J425" s="72" t="str">
        <f aca="false">H425*I425</f>
        <v/>
      </c>
      <c r="K425" s="48"/>
      <c r="L425" s="66"/>
    </row>
    <row r="426" customFormat="false" ht="13.5" hidden="false" customHeight="true" outlineLevel="0" collapsed="false">
      <c r="B426" s="67" t="str">
        <f aca="false">IF(I426&gt;=1,"k","")</f>
        <v>k</v>
      </c>
      <c r="C426" s="27"/>
      <c r="D426" s="73"/>
      <c r="E426" s="20" t="str">
        <f aca="false">IF(B424="","",VLOOKUP($A424,データ,2,0))</f>
        <v/>
      </c>
      <c r="F426" s="63" t="str">
        <f aca="false">IF(C424="","",VLOOKUP($A424,データ,2,0))</f>
        <v/>
      </c>
      <c r="G426" s="5" t="s">
        <v>38</v>
      </c>
      <c r="H426" s="5"/>
      <c r="I426" s="46" t="str">
        <f aca="false">SUM(I421:I425)</f>
        <v/>
      </c>
      <c r="J426" s="46" t="str">
        <f aca="false">SUM(J421:J425)</f>
        <v/>
      </c>
      <c r="K426" s="46" t="str">
        <f aca="false">IF(J426&lt;5000,J426,5000)</f>
        <v/>
      </c>
      <c r="L426" s="47" t="n">
        <f aca="false">+J426-K426</f>
        <v>0</v>
      </c>
    </row>
    <row r="427" customFormat="false" ht="13.5" hidden="false" customHeight="true" outlineLevel="0" collapsed="false">
      <c r="A427" s="1" t="str">
        <f aca="false">IF(B427&gt;=1,SMALL(順,B427),"")</f>
        <v/>
      </c>
      <c r="C427" s="77" t="s">
        <v>37</v>
      </c>
      <c r="D427" s="77"/>
      <c r="E427" s="77"/>
      <c r="F427" s="77"/>
      <c r="G427" s="77"/>
      <c r="H427" s="77"/>
      <c r="I427" s="77"/>
      <c r="J427" s="77"/>
      <c r="K427" s="75" t="n">
        <f aca="true">IF(K426&lt;1,"",SUMIF($B$8:INDIRECT("b"&amp;ROW()),"=k",$K$8:$K$707))</f>
        <v>0</v>
      </c>
      <c r="L427" s="76"/>
    </row>
    <row r="428" customFormat="false" ht="13.5" hidden="false" customHeight="true" outlineLevel="0" collapsed="false">
      <c r="A428" s="61" t="str">
        <f aca="false">IF(B428="","",SMALL(順,B428))</f>
        <v/>
      </c>
      <c r="B428" s="1" t="str">
        <f aca="false">IF(B421="","",IF(B421+1&gt;入力用!$W$8,"",B421+1))</f>
        <v/>
      </c>
      <c r="C428" s="23" t="str">
        <f aca="false">B428</f>
        <v/>
      </c>
      <c r="D428" s="62"/>
      <c r="E428" s="20" t="str">
        <f aca="false">IF($B428="","",VLOOKUP($A428,データ,5,0))</f>
        <v/>
      </c>
      <c r="F428" s="63" t="str">
        <f aca="false">IF($B428="","",VLOOKUP($A428,データ,6,0))</f>
        <v/>
      </c>
      <c r="G428" s="64" t="str">
        <f aca="false">IF(A428="","",IF(VLOOKUP(A428,データ,7,0)=0,"",VLOOKUP(VLOOKUP(A428,データ,7,0),品名,2)))</f>
        <v/>
      </c>
      <c r="H428" s="65" t="str">
        <f aca="false">IF(A428="",0,VLOOKUP(A428,データ,8,0))</f>
        <v/>
      </c>
      <c r="I428" s="65" t="str">
        <f aca="false">IF(A428="",0,VLOOKUP(A428,データ,9,0))</f>
        <v/>
      </c>
      <c r="J428" s="65" t="str">
        <f aca="false">H428*I428</f>
        <v/>
      </c>
      <c r="K428" s="48"/>
      <c r="L428" s="66"/>
    </row>
    <row r="429" customFormat="false" ht="13.5" hidden="false" customHeight="true" outlineLevel="0" collapsed="false">
      <c r="B429" s="67"/>
      <c r="C429" s="68"/>
      <c r="D429" s="69"/>
      <c r="E429" s="20" t="str">
        <f aca="false">IF(B427="","",VLOOKUP($A427,データ,2,0))</f>
        <v/>
      </c>
      <c r="F429" s="63" t="n">
        <f aca="false">IF(C427="","",VLOOKUP($A427,データ,2,0))</f>
        <v>1</v>
      </c>
      <c r="G429" s="64" t="str">
        <f aca="false">IF(A428="","",IF(VLOOKUP(A428,データ,10,0)=0,"",VLOOKUP(VLOOKUP(A428,データ,10,0),品名,2)))</f>
        <v/>
      </c>
      <c r="H429" s="70" t="str">
        <f aca="false">IF(A428="",0,VLOOKUP(A428,データ,11,0))</f>
        <v/>
      </c>
      <c r="I429" s="70" t="str">
        <f aca="false">IF(A428="",0,VLOOKUP(A428,データ,12,0))</f>
        <v/>
      </c>
      <c r="J429" s="70" t="str">
        <f aca="false">H429*I429</f>
        <v/>
      </c>
      <c r="K429" s="48"/>
      <c r="L429" s="66"/>
    </row>
    <row r="430" customFormat="false" ht="13.5" hidden="false" customHeight="true" outlineLevel="0" collapsed="false">
      <c r="B430" s="67"/>
      <c r="C430" s="68" t="str">
        <f aca="false">IF($B428="","",VLOOKUP($A428,データ,3,0))</f>
        <v/>
      </c>
      <c r="D430" s="69" t="str">
        <f aca="false">IF($B428="","",VLOOKUP($A428,データ,4,0))</f>
        <v/>
      </c>
      <c r="E430" s="20" t="str">
        <f aca="false">IF(B428="","",VLOOKUP($A428,データ,2,0))</f>
        <v/>
      </c>
      <c r="F430" s="63" t="str">
        <f aca="false">IF(C428="","",VLOOKUP($A428,データ,2,0))</f>
        <v/>
      </c>
      <c r="G430" s="64" t="str">
        <f aca="false">IF(A428="","",IF(VLOOKUP(A428,データ,13,0)=0,"",VLOOKUP(VLOOKUP(A428,データ,13,0),品名,2)))</f>
        <v/>
      </c>
      <c r="H430" s="70" t="str">
        <f aca="false">IF(A428="",0,VLOOKUP(A428,データ,14,0))</f>
        <v/>
      </c>
      <c r="I430" s="70" t="str">
        <f aca="false">IF(A428="",0,VLOOKUP(A428,データ,15,0))</f>
        <v/>
      </c>
      <c r="J430" s="70" t="str">
        <f aca="false">H430*I430</f>
        <v/>
      </c>
      <c r="K430" s="48"/>
      <c r="L430" s="66"/>
    </row>
    <row r="431" customFormat="false" ht="13.5" hidden="false" customHeight="true" outlineLevel="0" collapsed="false">
      <c r="B431" s="67"/>
      <c r="C431" s="68"/>
      <c r="D431" s="69"/>
      <c r="E431" s="20" t="str">
        <f aca="false">IF(B429="","",VLOOKUP($A429,データ,2,0))</f>
        <v/>
      </c>
      <c r="F431" s="63" t="str">
        <f aca="false">IF(C429="","",VLOOKUP($A429,データ,2,0))</f>
        <v/>
      </c>
      <c r="G431" s="64" t="str">
        <f aca="false">IF(A428="","",IF(VLOOKUP(A428,データ,16,0)=0,"",VLOOKUP(VLOOKUP(A428,データ,16,0),品名,2)))</f>
        <v/>
      </c>
      <c r="H431" s="70" t="str">
        <f aca="false">IF(A428="",0,VLOOKUP(A428,データ,17,0))</f>
        <v/>
      </c>
      <c r="I431" s="70" t="str">
        <f aca="false">IF(A428="",0,VLOOKUP(A428,データ,18,0))</f>
        <v/>
      </c>
      <c r="J431" s="70" t="str">
        <f aca="false">H431*I431</f>
        <v/>
      </c>
      <c r="K431" s="48"/>
      <c r="L431" s="66"/>
    </row>
    <row r="432" customFormat="false" ht="13.5" hidden="false" customHeight="true" outlineLevel="0" collapsed="false">
      <c r="B432" s="67"/>
      <c r="C432" s="68"/>
      <c r="D432" s="69"/>
      <c r="E432" s="20" t="str">
        <f aca="false">IF(B430="","",VLOOKUP($A430,データ,2,0))</f>
        <v/>
      </c>
      <c r="F432" s="63" t="str">
        <f aca="false">IF(C430="","",VLOOKUP($A430,データ,2,0))</f>
        <v/>
      </c>
      <c r="G432" s="64" t="str">
        <f aca="false">IF(A428="","",IF(VLOOKUP(A428,データ,19,0)=0,"",VLOOKUP(VLOOKUP(A428,データ,19,0),品名,2)))</f>
        <v/>
      </c>
      <c r="H432" s="71" t="str">
        <f aca="false">IF(A428="",0,VLOOKUP(A428,データ,20,0))</f>
        <v/>
      </c>
      <c r="I432" s="72" t="str">
        <f aca="false">IF(A428="",0,VLOOKUP(A428,データ,21,0))</f>
        <v/>
      </c>
      <c r="J432" s="72" t="str">
        <f aca="false">H432*I432</f>
        <v/>
      </c>
      <c r="K432" s="48"/>
      <c r="L432" s="66"/>
    </row>
    <row r="433" customFormat="false" ht="13.5" hidden="false" customHeight="true" outlineLevel="0" collapsed="false">
      <c r="B433" s="67" t="str">
        <f aca="false">IF(I433&gt;=1,"k","")</f>
        <v>k</v>
      </c>
      <c r="C433" s="27"/>
      <c r="D433" s="73"/>
      <c r="E433" s="20" t="str">
        <f aca="false">IF(B431="","",VLOOKUP($A431,データ,2,0))</f>
        <v/>
      </c>
      <c r="F433" s="63" t="str">
        <f aca="false">IF(C431="","",VLOOKUP($A431,データ,2,0))</f>
        <v/>
      </c>
      <c r="G433" s="5" t="s">
        <v>38</v>
      </c>
      <c r="H433" s="5"/>
      <c r="I433" s="46" t="str">
        <f aca="false">SUM(I428:I432)</f>
        <v/>
      </c>
      <c r="J433" s="46" t="str">
        <f aca="false">SUM(J428:J432)</f>
        <v/>
      </c>
      <c r="K433" s="46" t="str">
        <f aca="false">IF(J433&lt;5000,J433,5000)</f>
        <v/>
      </c>
      <c r="L433" s="47" t="n">
        <f aca="false">+J433-K433</f>
        <v>0</v>
      </c>
    </row>
    <row r="434" customFormat="false" ht="13.5" hidden="false" customHeight="true" outlineLevel="0" collapsed="false">
      <c r="A434" s="1" t="str">
        <f aca="false">IF(B434&gt;=1,SMALL(順,B434),"")</f>
        <v/>
      </c>
      <c r="C434" s="77" t="s">
        <v>37</v>
      </c>
      <c r="D434" s="77"/>
      <c r="E434" s="77"/>
      <c r="F434" s="77"/>
      <c r="G434" s="77"/>
      <c r="H434" s="77"/>
      <c r="I434" s="77"/>
      <c r="J434" s="77"/>
      <c r="K434" s="75" t="n">
        <f aca="true">IF(K433&lt;1,"",SUMIF($B$8:INDIRECT("b"&amp;ROW()),"=k",$K$8:$K$707))</f>
        <v>0</v>
      </c>
      <c r="L434" s="76"/>
    </row>
    <row r="435" customFormat="false" ht="13.5" hidden="false" customHeight="true" outlineLevel="0" collapsed="false">
      <c r="A435" s="61" t="str">
        <f aca="false">IF(B435="","",SMALL(順,B435))</f>
        <v/>
      </c>
      <c r="B435" s="1" t="str">
        <f aca="false">IF(B428="","",IF(B428+1&gt;入力用!$W$8,"",B428+1))</f>
        <v/>
      </c>
      <c r="C435" s="23" t="str">
        <f aca="false">B435</f>
        <v/>
      </c>
      <c r="D435" s="62"/>
      <c r="E435" s="20" t="str">
        <f aca="false">IF($B435="","",VLOOKUP($A435,データ,5,0))</f>
        <v/>
      </c>
      <c r="F435" s="63" t="str">
        <f aca="false">IF($B435="","",VLOOKUP($A435,データ,6,0))</f>
        <v/>
      </c>
      <c r="G435" s="64" t="str">
        <f aca="false">IF(A435="","",IF(VLOOKUP(A435,データ,7,0)=0,"",VLOOKUP(VLOOKUP(A435,データ,7,0),品名,2)))</f>
        <v/>
      </c>
      <c r="H435" s="65" t="str">
        <f aca="false">IF(A435="",0,VLOOKUP(A435,データ,8,0))</f>
        <v/>
      </c>
      <c r="I435" s="65" t="str">
        <f aca="false">IF(A435="",0,VLOOKUP(A435,データ,9,0))</f>
        <v/>
      </c>
      <c r="J435" s="65" t="str">
        <f aca="false">H435*I435</f>
        <v/>
      </c>
      <c r="K435" s="48"/>
      <c r="L435" s="66"/>
    </row>
    <row r="436" customFormat="false" ht="13.5" hidden="false" customHeight="true" outlineLevel="0" collapsed="false">
      <c r="B436" s="67"/>
      <c r="C436" s="68"/>
      <c r="D436" s="69"/>
      <c r="E436" s="20" t="str">
        <f aca="false">IF(B434="","",VLOOKUP($A434,データ,2,0))</f>
        <v/>
      </c>
      <c r="F436" s="63" t="n">
        <f aca="false">IF(C434="","",VLOOKUP($A434,データ,2,0))</f>
        <v>1</v>
      </c>
      <c r="G436" s="64" t="str">
        <f aca="false">IF(A435="","",IF(VLOOKUP(A435,データ,10,0)=0,"",VLOOKUP(VLOOKUP(A435,データ,10,0),品名,2)))</f>
        <v/>
      </c>
      <c r="H436" s="70" t="str">
        <f aca="false">IF(A435="",0,VLOOKUP(A435,データ,11,0))</f>
        <v/>
      </c>
      <c r="I436" s="70" t="str">
        <f aca="false">IF(A435="",0,VLOOKUP(A435,データ,12,0))</f>
        <v/>
      </c>
      <c r="J436" s="70" t="str">
        <f aca="false">H436*I436</f>
        <v/>
      </c>
      <c r="K436" s="48"/>
      <c r="L436" s="66"/>
    </row>
    <row r="437" customFormat="false" ht="13.5" hidden="false" customHeight="true" outlineLevel="0" collapsed="false">
      <c r="B437" s="67"/>
      <c r="C437" s="68" t="str">
        <f aca="false">IF($B435="","",VLOOKUP($A435,データ,3,0))</f>
        <v/>
      </c>
      <c r="D437" s="69" t="str">
        <f aca="false">IF($B435="","",VLOOKUP($A435,データ,4,0))</f>
        <v/>
      </c>
      <c r="E437" s="20" t="str">
        <f aca="false">IF(B435="","",VLOOKUP($A435,データ,2,0))</f>
        <v/>
      </c>
      <c r="F437" s="63" t="str">
        <f aca="false">IF(C435="","",VLOOKUP($A435,データ,2,0))</f>
        <v/>
      </c>
      <c r="G437" s="64" t="str">
        <f aca="false">IF(A435="","",IF(VLOOKUP(A435,データ,13,0)=0,"",VLOOKUP(VLOOKUP(A435,データ,13,0),品名,2)))</f>
        <v/>
      </c>
      <c r="H437" s="70" t="str">
        <f aca="false">IF(A435="",0,VLOOKUP(A435,データ,14,0))</f>
        <v/>
      </c>
      <c r="I437" s="70" t="str">
        <f aca="false">IF(A435="",0,VLOOKUP(A435,データ,15,0))</f>
        <v/>
      </c>
      <c r="J437" s="70" t="str">
        <f aca="false">H437*I437</f>
        <v/>
      </c>
      <c r="K437" s="48"/>
      <c r="L437" s="66"/>
    </row>
    <row r="438" customFormat="false" ht="13.5" hidden="false" customHeight="true" outlineLevel="0" collapsed="false">
      <c r="B438" s="67"/>
      <c r="C438" s="68"/>
      <c r="D438" s="69"/>
      <c r="E438" s="20" t="str">
        <f aca="false">IF(B436="","",VLOOKUP($A436,データ,2,0))</f>
        <v/>
      </c>
      <c r="F438" s="63" t="str">
        <f aca="false">IF(C436="","",VLOOKUP($A436,データ,2,0))</f>
        <v/>
      </c>
      <c r="G438" s="64" t="str">
        <f aca="false">IF(A435="","",IF(VLOOKUP(A435,データ,16,0)=0,"",VLOOKUP(VLOOKUP(A435,データ,16,0),品名,2)))</f>
        <v/>
      </c>
      <c r="H438" s="70" t="str">
        <f aca="false">IF(A435="",0,VLOOKUP(A435,データ,17,0))</f>
        <v/>
      </c>
      <c r="I438" s="70" t="str">
        <f aca="false">IF(A435="",0,VLOOKUP(A435,データ,18,0))</f>
        <v/>
      </c>
      <c r="J438" s="70" t="str">
        <f aca="false">H438*I438</f>
        <v/>
      </c>
      <c r="K438" s="48"/>
      <c r="L438" s="66"/>
    </row>
    <row r="439" customFormat="false" ht="13.5" hidden="false" customHeight="true" outlineLevel="0" collapsed="false">
      <c r="B439" s="67"/>
      <c r="C439" s="68"/>
      <c r="D439" s="69"/>
      <c r="E439" s="20" t="str">
        <f aca="false">IF(B437="","",VLOOKUP($A437,データ,2,0))</f>
        <v/>
      </c>
      <c r="F439" s="63" t="str">
        <f aca="false">IF(C437="","",VLOOKUP($A437,データ,2,0))</f>
        <v/>
      </c>
      <c r="G439" s="64" t="str">
        <f aca="false">IF(A435="","",IF(VLOOKUP(A435,データ,19,0)=0,"",VLOOKUP(VLOOKUP(A435,データ,19,0),品名,2)))</f>
        <v/>
      </c>
      <c r="H439" s="71" t="str">
        <f aca="false">IF(A435="",0,VLOOKUP(A435,データ,20,0))</f>
        <v/>
      </c>
      <c r="I439" s="72" t="str">
        <f aca="false">IF(A435="",0,VLOOKUP(A435,データ,21,0))</f>
        <v/>
      </c>
      <c r="J439" s="72" t="str">
        <f aca="false">H439*I439</f>
        <v/>
      </c>
      <c r="K439" s="48"/>
      <c r="L439" s="66"/>
    </row>
    <row r="440" customFormat="false" ht="13.5" hidden="false" customHeight="true" outlineLevel="0" collapsed="false">
      <c r="B440" s="67" t="str">
        <f aca="false">IF(I440&gt;=1,"k","")</f>
        <v>k</v>
      </c>
      <c r="C440" s="27"/>
      <c r="D440" s="73"/>
      <c r="E440" s="20" t="str">
        <f aca="false">IF(B438="","",VLOOKUP($A438,データ,2,0))</f>
        <v/>
      </c>
      <c r="F440" s="63" t="str">
        <f aca="false">IF(C438="","",VLOOKUP($A438,データ,2,0))</f>
        <v/>
      </c>
      <c r="G440" s="5" t="s">
        <v>38</v>
      </c>
      <c r="H440" s="5"/>
      <c r="I440" s="46" t="str">
        <f aca="false">SUM(I435:I439)</f>
        <v/>
      </c>
      <c r="J440" s="46" t="str">
        <f aca="false">SUM(J435:J439)</f>
        <v/>
      </c>
      <c r="K440" s="46" t="str">
        <f aca="false">IF(J440&lt;5000,J440,5000)</f>
        <v/>
      </c>
      <c r="L440" s="47" t="n">
        <f aca="false">+J440-K440</f>
        <v>0</v>
      </c>
    </row>
    <row r="441" customFormat="false" ht="13.5" hidden="false" customHeight="true" outlineLevel="0" collapsed="false">
      <c r="A441" s="1" t="str">
        <f aca="false">IF(B441&gt;=1,SMALL(順,B441),"")</f>
        <v/>
      </c>
      <c r="C441" s="77" t="s">
        <v>37</v>
      </c>
      <c r="D441" s="77"/>
      <c r="E441" s="77"/>
      <c r="F441" s="77"/>
      <c r="G441" s="77"/>
      <c r="H441" s="77"/>
      <c r="I441" s="77"/>
      <c r="J441" s="77"/>
      <c r="K441" s="75" t="n">
        <f aca="true">IF(K440&lt;1,"",SUMIF($B$8:INDIRECT("b"&amp;ROW()),"=k",$K$8:$K$707))</f>
        <v>0</v>
      </c>
      <c r="L441" s="76"/>
    </row>
    <row r="442" customFormat="false" ht="13.5" hidden="false" customHeight="true" outlineLevel="0" collapsed="false">
      <c r="A442" s="61" t="str">
        <f aca="false">IF(B442="","",SMALL(順,B442))</f>
        <v/>
      </c>
      <c r="B442" s="1" t="str">
        <f aca="false">IF(B435="","",IF(B435+1&gt;入力用!$W$8,"",B435+1))</f>
        <v/>
      </c>
      <c r="C442" s="23" t="str">
        <f aca="false">B442</f>
        <v/>
      </c>
      <c r="D442" s="62"/>
      <c r="E442" s="20" t="str">
        <f aca="false">IF($B442="","",VLOOKUP($A442,データ,5,0))</f>
        <v/>
      </c>
      <c r="F442" s="63" t="str">
        <f aca="false">IF($B442="","",VLOOKUP($A442,データ,6,0))</f>
        <v/>
      </c>
      <c r="G442" s="64" t="str">
        <f aca="false">IF(A442="","",IF(VLOOKUP(A442,データ,7,0)=0,"",VLOOKUP(VLOOKUP(A442,データ,7,0),品名,2)))</f>
        <v/>
      </c>
      <c r="H442" s="65" t="str">
        <f aca="false">IF(A442="",0,VLOOKUP(A442,データ,8,0))</f>
        <v/>
      </c>
      <c r="I442" s="65" t="str">
        <f aca="false">IF(A442="",0,VLOOKUP(A442,データ,9,0))</f>
        <v/>
      </c>
      <c r="J442" s="65" t="str">
        <f aca="false">H442*I442</f>
        <v/>
      </c>
      <c r="K442" s="48"/>
      <c r="L442" s="66"/>
    </row>
    <row r="443" customFormat="false" ht="13.5" hidden="false" customHeight="true" outlineLevel="0" collapsed="false">
      <c r="B443" s="67"/>
      <c r="C443" s="68"/>
      <c r="D443" s="69"/>
      <c r="E443" s="20" t="str">
        <f aca="false">IF(B441="","",VLOOKUP($A441,データ,2,0))</f>
        <v/>
      </c>
      <c r="F443" s="63" t="n">
        <f aca="false">IF(C441="","",VLOOKUP($A441,データ,2,0))</f>
        <v>1</v>
      </c>
      <c r="G443" s="64" t="str">
        <f aca="false">IF(A442="","",IF(VLOOKUP(A442,データ,10,0)=0,"",VLOOKUP(VLOOKUP(A442,データ,10,0),品名,2)))</f>
        <v/>
      </c>
      <c r="H443" s="70" t="str">
        <f aca="false">IF(A442="",0,VLOOKUP(A442,データ,11,0))</f>
        <v/>
      </c>
      <c r="I443" s="70" t="str">
        <f aca="false">IF(A442="",0,VLOOKUP(A442,データ,12,0))</f>
        <v/>
      </c>
      <c r="J443" s="70" t="str">
        <f aca="false">H443*I443</f>
        <v/>
      </c>
      <c r="K443" s="48"/>
      <c r="L443" s="66"/>
    </row>
    <row r="444" customFormat="false" ht="13.5" hidden="false" customHeight="true" outlineLevel="0" collapsed="false">
      <c r="B444" s="67"/>
      <c r="C444" s="68" t="str">
        <f aca="false">IF($B442="","",VLOOKUP($A442,データ,3,0))</f>
        <v/>
      </c>
      <c r="D444" s="69" t="str">
        <f aca="false">IF($B442="","",VLOOKUP($A442,データ,4,0))</f>
        <v/>
      </c>
      <c r="E444" s="20" t="str">
        <f aca="false">IF(B442="","",VLOOKUP($A442,データ,2,0))</f>
        <v/>
      </c>
      <c r="F444" s="63" t="str">
        <f aca="false">IF(C442="","",VLOOKUP($A442,データ,2,0))</f>
        <v/>
      </c>
      <c r="G444" s="64" t="str">
        <f aca="false">IF(A442="","",IF(VLOOKUP(A442,データ,13,0)=0,"",VLOOKUP(VLOOKUP(A442,データ,13,0),品名,2)))</f>
        <v/>
      </c>
      <c r="H444" s="70" t="str">
        <f aca="false">IF(A442="",0,VLOOKUP(A442,データ,14,0))</f>
        <v/>
      </c>
      <c r="I444" s="70" t="str">
        <f aca="false">IF(A442="",0,VLOOKUP(A442,データ,15,0))</f>
        <v/>
      </c>
      <c r="J444" s="70" t="str">
        <f aca="false">H444*I444</f>
        <v/>
      </c>
      <c r="K444" s="48"/>
      <c r="L444" s="66"/>
    </row>
    <row r="445" customFormat="false" ht="13.5" hidden="false" customHeight="true" outlineLevel="0" collapsed="false">
      <c r="B445" s="67"/>
      <c r="C445" s="68"/>
      <c r="D445" s="69"/>
      <c r="E445" s="20" t="str">
        <f aca="false">IF(B443="","",VLOOKUP($A443,データ,2,0))</f>
        <v/>
      </c>
      <c r="F445" s="63" t="str">
        <f aca="false">IF(C443="","",VLOOKUP($A443,データ,2,0))</f>
        <v/>
      </c>
      <c r="G445" s="64" t="str">
        <f aca="false">IF(A442="","",IF(VLOOKUP(A442,データ,16,0)=0,"",VLOOKUP(VLOOKUP(A442,データ,16,0),品名,2)))</f>
        <v/>
      </c>
      <c r="H445" s="70" t="str">
        <f aca="false">IF(A442="",0,VLOOKUP(A442,データ,17,0))</f>
        <v/>
      </c>
      <c r="I445" s="70" t="str">
        <f aca="false">IF(A442="",0,VLOOKUP(A442,データ,18,0))</f>
        <v/>
      </c>
      <c r="J445" s="70" t="str">
        <f aca="false">H445*I445</f>
        <v/>
      </c>
      <c r="K445" s="48"/>
      <c r="L445" s="66"/>
    </row>
    <row r="446" customFormat="false" ht="13.5" hidden="false" customHeight="true" outlineLevel="0" collapsed="false">
      <c r="B446" s="67"/>
      <c r="C446" s="68"/>
      <c r="D446" s="69"/>
      <c r="E446" s="20" t="str">
        <f aca="false">IF(B444="","",VLOOKUP($A444,データ,2,0))</f>
        <v/>
      </c>
      <c r="F446" s="63" t="str">
        <f aca="false">IF(C444="","",VLOOKUP($A444,データ,2,0))</f>
        <v/>
      </c>
      <c r="G446" s="64" t="str">
        <f aca="false">IF(A442="","",IF(VLOOKUP(A442,データ,19,0)=0,"",VLOOKUP(VLOOKUP(A442,データ,19,0),品名,2)))</f>
        <v/>
      </c>
      <c r="H446" s="71" t="str">
        <f aca="false">IF(A442="",0,VLOOKUP(A442,データ,20,0))</f>
        <v/>
      </c>
      <c r="I446" s="72" t="str">
        <f aca="false">IF(A442="",0,VLOOKUP(A442,データ,21,0))</f>
        <v/>
      </c>
      <c r="J446" s="72" t="str">
        <f aca="false">H446*I446</f>
        <v/>
      </c>
      <c r="K446" s="48"/>
      <c r="L446" s="66"/>
    </row>
    <row r="447" customFormat="false" ht="13.5" hidden="false" customHeight="true" outlineLevel="0" collapsed="false">
      <c r="B447" s="67" t="str">
        <f aca="false">IF(I447&gt;=1,"k","")</f>
        <v>k</v>
      </c>
      <c r="C447" s="27"/>
      <c r="D447" s="73"/>
      <c r="E447" s="20" t="str">
        <f aca="false">IF(B445="","",VLOOKUP($A445,データ,2,0))</f>
        <v/>
      </c>
      <c r="F447" s="63" t="str">
        <f aca="false">IF(C445="","",VLOOKUP($A445,データ,2,0))</f>
        <v/>
      </c>
      <c r="G447" s="5" t="s">
        <v>38</v>
      </c>
      <c r="H447" s="5"/>
      <c r="I447" s="46" t="str">
        <f aca="false">SUM(I442:I446)</f>
        <v/>
      </c>
      <c r="J447" s="46" t="str">
        <f aca="false">SUM(J442:J446)</f>
        <v/>
      </c>
      <c r="K447" s="46" t="str">
        <f aca="false">IF(J447&lt;5000,J447,5000)</f>
        <v/>
      </c>
      <c r="L447" s="47" t="n">
        <f aca="false">+J447-K447</f>
        <v>0</v>
      </c>
    </row>
    <row r="448" customFormat="false" ht="13.5" hidden="false" customHeight="true" outlineLevel="0" collapsed="false">
      <c r="A448" s="1" t="str">
        <f aca="false">IF(B448&gt;=1,SMALL(順,B448),"")</f>
        <v/>
      </c>
      <c r="C448" s="77" t="s">
        <v>37</v>
      </c>
      <c r="D448" s="77"/>
      <c r="E448" s="77"/>
      <c r="F448" s="77"/>
      <c r="G448" s="77"/>
      <c r="H448" s="77"/>
      <c r="I448" s="77"/>
      <c r="J448" s="77"/>
      <c r="K448" s="75" t="n">
        <f aca="true">IF(K447&lt;1,"",SUMIF($B$8:INDIRECT("b"&amp;ROW()),"=k",$K$8:$K$707))</f>
        <v>0</v>
      </c>
      <c r="L448" s="76"/>
    </row>
    <row r="449" customFormat="false" ht="13.5" hidden="false" customHeight="true" outlineLevel="0" collapsed="false">
      <c r="A449" s="61" t="str">
        <f aca="false">IF(B449="","",SMALL(順,B449))</f>
        <v/>
      </c>
      <c r="B449" s="1" t="str">
        <f aca="false">IF(B442="","",IF(B442+1&gt;入力用!$W$8,"",B442+1))</f>
        <v/>
      </c>
      <c r="C449" s="23" t="str">
        <f aca="false">B449</f>
        <v/>
      </c>
      <c r="D449" s="62"/>
      <c r="E449" s="20" t="str">
        <f aca="false">IF($B449="","",VLOOKUP($A449,データ,5,0))</f>
        <v/>
      </c>
      <c r="F449" s="63" t="str">
        <f aca="false">IF($B449="","",VLOOKUP($A449,データ,6,0))</f>
        <v/>
      </c>
      <c r="G449" s="64" t="str">
        <f aca="false">IF(A449="","",IF(VLOOKUP(A449,データ,7,0)=0,"",VLOOKUP(VLOOKUP(A449,データ,7,0),品名,2)))</f>
        <v/>
      </c>
      <c r="H449" s="65" t="str">
        <f aca="false">IF(A449="",0,VLOOKUP(A449,データ,8,0))</f>
        <v/>
      </c>
      <c r="I449" s="65" t="str">
        <f aca="false">IF(A449="",0,VLOOKUP(A449,データ,9,0))</f>
        <v/>
      </c>
      <c r="J449" s="65" t="str">
        <f aca="false">H449*I449</f>
        <v/>
      </c>
      <c r="K449" s="48"/>
      <c r="L449" s="66"/>
    </row>
    <row r="450" customFormat="false" ht="13.5" hidden="false" customHeight="true" outlineLevel="0" collapsed="false">
      <c r="B450" s="67"/>
      <c r="C450" s="68"/>
      <c r="D450" s="69"/>
      <c r="E450" s="20" t="str">
        <f aca="false">IF(B448="","",VLOOKUP($A448,データ,2,0))</f>
        <v/>
      </c>
      <c r="F450" s="63" t="n">
        <f aca="false">IF(C448="","",VLOOKUP($A448,データ,2,0))</f>
        <v>1</v>
      </c>
      <c r="G450" s="64" t="str">
        <f aca="false">IF(A449="","",IF(VLOOKUP(A449,データ,10,0)=0,"",VLOOKUP(VLOOKUP(A449,データ,10,0),品名,2)))</f>
        <v/>
      </c>
      <c r="H450" s="70" t="str">
        <f aca="false">IF(A449="",0,VLOOKUP(A449,データ,11,0))</f>
        <v/>
      </c>
      <c r="I450" s="70" t="str">
        <f aca="false">IF(A449="",0,VLOOKUP(A449,データ,12,0))</f>
        <v/>
      </c>
      <c r="J450" s="70" t="str">
        <f aca="false">H450*I450</f>
        <v/>
      </c>
      <c r="K450" s="48"/>
      <c r="L450" s="66"/>
    </row>
    <row r="451" customFormat="false" ht="13.5" hidden="false" customHeight="true" outlineLevel="0" collapsed="false">
      <c r="B451" s="67"/>
      <c r="C451" s="68" t="str">
        <f aca="false">IF($B449="","",VLOOKUP($A449,データ,3,0))</f>
        <v/>
      </c>
      <c r="D451" s="69" t="str">
        <f aca="false">IF($B449="","",VLOOKUP($A449,データ,4,0))</f>
        <v/>
      </c>
      <c r="E451" s="20" t="str">
        <f aca="false">IF(B449="","",VLOOKUP($A449,データ,2,0))</f>
        <v/>
      </c>
      <c r="F451" s="63" t="str">
        <f aca="false">IF(C449="","",VLOOKUP($A449,データ,2,0))</f>
        <v/>
      </c>
      <c r="G451" s="64" t="str">
        <f aca="false">IF(A449="","",IF(VLOOKUP(A449,データ,13,0)=0,"",VLOOKUP(VLOOKUP(A449,データ,13,0),品名,2)))</f>
        <v/>
      </c>
      <c r="H451" s="70" t="str">
        <f aca="false">IF(A449="",0,VLOOKUP(A449,データ,14,0))</f>
        <v/>
      </c>
      <c r="I451" s="70" t="str">
        <f aca="false">IF(A449="",0,VLOOKUP(A449,データ,15,0))</f>
        <v/>
      </c>
      <c r="J451" s="70" t="str">
        <f aca="false">H451*I451</f>
        <v/>
      </c>
      <c r="K451" s="48"/>
      <c r="L451" s="66"/>
    </row>
    <row r="452" customFormat="false" ht="13.5" hidden="false" customHeight="true" outlineLevel="0" collapsed="false">
      <c r="B452" s="67"/>
      <c r="C452" s="68"/>
      <c r="D452" s="69"/>
      <c r="E452" s="20" t="str">
        <f aca="false">IF(B450="","",VLOOKUP($A450,データ,2,0))</f>
        <v/>
      </c>
      <c r="F452" s="63" t="str">
        <f aca="false">IF(C450="","",VLOOKUP($A450,データ,2,0))</f>
        <v/>
      </c>
      <c r="G452" s="64" t="str">
        <f aca="false">IF(A449="","",IF(VLOOKUP(A449,データ,16,0)=0,"",VLOOKUP(VLOOKUP(A449,データ,16,0),品名,2)))</f>
        <v/>
      </c>
      <c r="H452" s="70" t="str">
        <f aca="false">IF(A449="",0,VLOOKUP(A449,データ,17,0))</f>
        <v/>
      </c>
      <c r="I452" s="70" t="str">
        <f aca="false">IF(A449="",0,VLOOKUP(A449,データ,18,0))</f>
        <v/>
      </c>
      <c r="J452" s="70" t="str">
        <f aca="false">H452*I452</f>
        <v/>
      </c>
      <c r="K452" s="48"/>
      <c r="L452" s="66"/>
    </row>
    <row r="453" customFormat="false" ht="13.5" hidden="false" customHeight="true" outlineLevel="0" collapsed="false">
      <c r="B453" s="67"/>
      <c r="C453" s="68"/>
      <c r="D453" s="69"/>
      <c r="E453" s="20" t="str">
        <f aca="false">IF(B451="","",VLOOKUP($A451,データ,2,0))</f>
        <v/>
      </c>
      <c r="F453" s="63" t="str">
        <f aca="false">IF(C451="","",VLOOKUP($A451,データ,2,0))</f>
        <v/>
      </c>
      <c r="G453" s="64" t="str">
        <f aca="false">IF(A449="","",IF(VLOOKUP(A449,データ,19,0)=0,"",VLOOKUP(VLOOKUP(A449,データ,19,0),品名,2)))</f>
        <v/>
      </c>
      <c r="H453" s="71" t="str">
        <f aca="false">IF(A449="",0,VLOOKUP(A449,データ,20,0))</f>
        <v/>
      </c>
      <c r="I453" s="72" t="str">
        <f aca="false">IF(A449="",0,VLOOKUP(A449,データ,21,0))</f>
        <v/>
      </c>
      <c r="J453" s="72" t="str">
        <f aca="false">H453*I453</f>
        <v/>
      </c>
      <c r="K453" s="48"/>
      <c r="L453" s="66"/>
    </row>
    <row r="454" customFormat="false" ht="13.5" hidden="false" customHeight="true" outlineLevel="0" collapsed="false">
      <c r="B454" s="67" t="str">
        <f aca="false">IF(I454&gt;=1,"k","")</f>
        <v>k</v>
      </c>
      <c r="C454" s="27"/>
      <c r="D454" s="73"/>
      <c r="E454" s="20" t="str">
        <f aca="false">IF(B452="","",VLOOKUP($A452,データ,2,0))</f>
        <v/>
      </c>
      <c r="F454" s="63" t="str">
        <f aca="false">IF(C452="","",VLOOKUP($A452,データ,2,0))</f>
        <v/>
      </c>
      <c r="G454" s="5" t="s">
        <v>38</v>
      </c>
      <c r="H454" s="5"/>
      <c r="I454" s="46" t="str">
        <f aca="false">SUM(I449:I453)</f>
        <v/>
      </c>
      <c r="J454" s="46" t="str">
        <f aca="false">SUM(J449:J453)</f>
        <v/>
      </c>
      <c r="K454" s="46" t="str">
        <f aca="false">IF(J454&lt;5000,J454,5000)</f>
        <v/>
      </c>
      <c r="L454" s="47" t="n">
        <f aca="false">+J454-K454</f>
        <v>0</v>
      </c>
    </row>
    <row r="455" customFormat="false" ht="13.5" hidden="false" customHeight="true" outlineLevel="0" collapsed="false">
      <c r="A455" s="1" t="str">
        <f aca="false">IF(B455&gt;=1,SMALL(順,B455),"")</f>
        <v/>
      </c>
      <c r="C455" s="77" t="s">
        <v>37</v>
      </c>
      <c r="D455" s="77"/>
      <c r="E455" s="77"/>
      <c r="F455" s="77"/>
      <c r="G455" s="77"/>
      <c r="H455" s="77"/>
      <c r="I455" s="77"/>
      <c r="J455" s="77"/>
      <c r="K455" s="75" t="n">
        <f aca="true">IF(K454&lt;1,"",SUMIF($B$8:INDIRECT("b"&amp;ROW()),"=k",$K$8:$K$707))</f>
        <v>0</v>
      </c>
      <c r="L455" s="76"/>
    </row>
    <row r="456" customFormat="false" ht="13.5" hidden="false" customHeight="true" outlineLevel="0" collapsed="false">
      <c r="A456" s="61" t="str">
        <f aca="false">IF(B456="","",SMALL(順,B456))</f>
        <v/>
      </c>
      <c r="B456" s="1" t="str">
        <f aca="false">IF(B449="","",IF(B449+1&gt;入力用!$W$8,"",B449+1))</f>
        <v/>
      </c>
      <c r="C456" s="23" t="str">
        <f aca="false">B456</f>
        <v/>
      </c>
      <c r="D456" s="62"/>
      <c r="E456" s="20" t="str">
        <f aca="false">IF($B456="","",VLOOKUP($A456,データ,5,0))</f>
        <v/>
      </c>
      <c r="F456" s="63" t="str">
        <f aca="false">IF($B456="","",VLOOKUP($A456,データ,6,0))</f>
        <v/>
      </c>
      <c r="G456" s="64" t="str">
        <f aca="false">IF(A456="","",IF(VLOOKUP(A456,データ,7,0)=0,"",VLOOKUP(VLOOKUP(A456,データ,7,0),品名,2)))</f>
        <v/>
      </c>
      <c r="H456" s="65" t="str">
        <f aca="false">IF(A456="",0,VLOOKUP(A456,データ,8,0))</f>
        <v/>
      </c>
      <c r="I456" s="65" t="str">
        <f aca="false">IF(A456="",0,VLOOKUP(A456,データ,9,0))</f>
        <v/>
      </c>
      <c r="J456" s="65" t="str">
        <f aca="false">H456*I456</f>
        <v/>
      </c>
      <c r="K456" s="48"/>
      <c r="L456" s="66"/>
    </row>
    <row r="457" customFormat="false" ht="13.5" hidden="false" customHeight="true" outlineLevel="0" collapsed="false">
      <c r="B457" s="67"/>
      <c r="C457" s="68"/>
      <c r="D457" s="69"/>
      <c r="E457" s="20" t="str">
        <f aca="false">IF(B455="","",VLOOKUP($A455,データ,2,0))</f>
        <v/>
      </c>
      <c r="F457" s="63" t="n">
        <f aca="false">IF(C455="","",VLOOKUP($A455,データ,2,0))</f>
        <v>1</v>
      </c>
      <c r="G457" s="64" t="str">
        <f aca="false">IF(A456="","",IF(VLOOKUP(A456,データ,10,0)=0,"",VLOOKUP(VLOOKUP(A456,データ,10,0),品名,2)))</f>
        <v/>
      </c>
      <c r="H457" s="70" t="str">
        <f aca="false">IF(A456="",0,VLOOKUP(A456,データ,11,0))</f>
        <v/>
      </c>
      <c r="I457" s="70" t="str">
        <f aca="false">IF(A456="",0,VLOOKUP(A456,データ,12,0))</f>
        <v/>
      </c>
      <c r="J457" s="70" t="str">
        <f aca="false">H457*I457</f>
        <v/>
      </c>
      <c r="K457" s="48"/>
      <c r="L457" s="66"/>
    </row>
    <row r="458" customFormat="false" ht="13.5" hidden="false" customHeight="true" outlineLevel="0" collapsed="false">
      <c r="B458" s="67"/>
      <c r="C458" s="68" t="str">
        <f aca="false">IF($B456="","",VLOOKUP($A456,データ,3,0))</f>
        <v/>
      </c>
      <c r="D458" s="69" t="str">
        <f aca="false">IF($B456="","",VLOOKUP($A456,データ,4,0))</f>
        <v/>
      </c>
      <c r="E458" s="20" t="str">
        <f aca="false">IF(B456="","",VLOOKUP($A456,データ,2,0))</f>
        <v/>
      </c>
      <c r="F458" s="63" t="str">
        <f aca="false">IF(C456="","",VLOOKUP($A456,データ,2,0))</f>
        <v/>
      </c>
      <c r="G458" s="64" t="str">
        <f aca="false">IF(A456="","",IF(VLOOKUP(A456,データ,13,0)=0,"",VLOOKUP(VLOOKUP(A456,データ,13,0),品名,2)))</f>
        <v/>
      </c>
      <c r="H458" s="70" t="str">
        <f aca="false">IF(A456="",0,VLOOKUP(A456,データ,14,0))</f>
        <v/>
      </c>
      <c r="I458" s="70" t="str">
        <f aca="false">IF(A456="",0,VLOOKUP(A456,データ,15,0))</f>
        <v/>
      </c>
      <c r="J458" s="70" t="str">
        <f aca="false">H458*I458</f>
        <v/>
      </c>
      <c r="K458" s="48"/>
      <c r="L458" s="66"/>
    </row>
    <row r="459" customFormat="false" ht="13.5" hidden="false" customHeight="true" outlineLevel="0" collapsed="false">
      <c r="B459" s="67"/>
      <c r="C459" s="68"/>
      <c r="D459" s="69"/>
      <c r="E459" s="20" t="str">
        <f aca="false">IF(B457="","",VLOOKUP($A457,データ,2,0))</f>
        <v/>
      </c>
      <c r="F459" s="63" t="str">
        <f aca="false">IF(C457="","",VLOOKUP($A457,データ,2,0))</f>
        <v/>
      </c>
      <c r="G459" s="64" t="str">
        <f aca="false">IF(A456="","",IF(VLOOKUP(A456,データ,16,0)=0,"",VLOOKUP(VLOOKUP(A456,データ,16,0),品名,2)))</f>
        <v/>
      </c>
      <c r="H459" s="70" t="str">
        <f aca="false">IF(A456="",0,VLOOKUP(A456,データ,17,0))</f>
        <v/>
      </c>
      <c r="I459" s="70" t="str">
        <f aca="false">IF(A456="",0,VLOOKUP(A456,データ,18,0))</f>
        <v/>
      </c>
      <c r="J459" s="70" t="str">
        <f aca="false">H459*I459</f>
        <v/>
      </c>
      <c r="K459" s="48"/>
      <c r="L459" s="66"/>
    </row>
    <row r="460" customFormat="false" ht="13.5" hidden="false" customHeight="true" outlineLevel="0" collapsed="false">
      <c r="B460" s="67"/>
      <c r="C460" s="68"/>
      <c r="D460" s="69"/>
      <c r="E460" s="20" t="str">
        <f aca="false">IF(B458="","",VLOOKUP($A458,データ,2,0))</f>
        <v/>
      </c>
      <c r="F460" s="63" t="str">
        <f aca="false">IF(C458="","",VLOOKUP($A458,データ,2,0))</f>
        <v/>
      </c>
      <c r="G460" s="64" t="str">
        <f aca="false">IF(A456="","",IF(VLOOKUP(A456,データ,19,0)=0,"",VLOOKUP(VLOOKUP(A456,データ,19,0),品名,2)))</f>
        <v/>
      </c>
      <c r="H460" s="71" t="str">
        <f aca="false">IF(A456="",0,VLOOKUP(A456,データ,20,0))</f>
        <v/>
      </c>
      <c r="I460" s="72" t="str">
        <f aca="false">IF(A456="",0,VLOOKUP(A456,データ,21,0))</f>
        <v/>
      </c>
      <c r="J460" s="72" t="str">
        <f aca="false">H460*I460</f>
        <v/>
      </c>
      <c r="K460" s="48"/>
      <c r="L460" s="66"/>
    </row>
    <row r="461" customFormat="false" ht="13.5" hidden="false" customHeight="true" outlineLevel="0" collapsed="false">
      <c r="B461" s="67" t="str">
        <f aca="false">IF(I461&gt;=1,"k","")</f>
        <v>k</v>
      </c>
      <c r="C461" s="27"/>
      <c r="D461" s="73"/>
      <c r="E461" s="20" t="str">
        <f aca="false">IF(B459="","",VLOOKUP($A459,データ,2,0))</f>
        <v/>
      </c>
      <c r="F461" s="63" t="str">
        <f aca="false">IF(C459="","",VLOOKUP($A459,データ,2,0))</f>
        <v/>
      </c>
      <c r="G461" s="5" t="s">
        <v>38</v>
      </c>
      <c r="H461" s="5"/>
      <c r="I461" s="46" t="str">
        <f aca="false">SUM(I456:I460)</f>
        <v/>
      </c>
      <c r="J461" s="46" t="str">
        <f aca="false">SUM(J456:J460)</f>
        <v/>
      </c>
      <c r="K461" s="46" t="str">
        <f aca="false">IF(J461&lt;5000,J461,5000)</f>
        <v/>
      </c>
      <c r="L461" s="47" t="n">
        <f aca="false">+J461-K461</f>
        <v>0</v>
      </c>
    </row>
    <row r="462" customFormat="false" ht="13.5" hidden="false" customHeight="true" outlineLevel="0" collapsed="false">
      <c r="A462" s="1" t="str">
        <f aca="false">IF(B462&gt;=1,SMALL(順,B462),"")</f>
        <v/>
      </c>
      <c r="C462" s="77" t="s">
        <v>37</v>
      </c>
      <c r="D462" s="77"/>
      <c r="E462" s="77"/>
      <c r="F462" s="77"/>
      <c r="G462" s="77"/>
      <c r="H462" s="77"/>
      <c r="I462" s="77"/>
      <c r="J462" s="77"/>
      <c r="K462" s="75" t="n">
        <f aca="true">IF(K461&lt;1,"",SUMIF($B$8:INDIRECT("b"&amp;ROW()),"=k",$K$8:$K$707))</f>
        <v>0</v>
      </c>
      <c r="L462" s="76"/>
    </row>
    <row r="463" customFormat="false" ht="13.5" hidden="false" customHeight="true" outlineLevel="0" collapsed="false">
      <c r="A463" s="61" t="str">
        <f aca="false">IF(B463="","",SMALL(順,B463))</f>
        <v/>
      </c>
      <c r="B463" s="1" t="str">
        <f aca="false">IF(B456="","",IF(B456+1&gt;入力用!$W$8,"",B456+1))</f>
        <v/>
      </c>
      <c r="C463" s="23" t="str">
        <f aca="false">B463</f>
        <v/>
      </c>
      <c r="D463" s="62"/>
      <c r="E463" s="20" t="str">
        <f aca="false">IF($B463="","",VLOOKUP($A463,データ,5,0))</f>
        <v/>
      </c>
      <c r="F463" s="63" t="str">
        <f aca="false">IF($B463="","",VLOOKUP($A463,データ,6,0))</f>
        <v/>
      </c>
      <c r="G463" s="64" t="str">
        <f aca="false">IF(A463="","",IF(VLOOKUP(A463,データ,7,0)=0,"",VLOOKUP(VLOOKUP(A463,データ,7,0),品名,2)))</f>
        <v/>
      </c>
      <c r="H463" s="65" t="str">
        <f aca="false">IF(A463="",0,VLOOKUP(A463,データ,8,0))</f>
        <v/>
      </c>
      <c r="I463" s="65" t="str">
        <f aca="false">IF(A463="",0,VLOOKUP(A463,データ,9,0))</f>
        <v/>
      </c>
      <c r="J463" s="65" t="str">
        <f aca="false">H463*I463</f>
        <v/>
      </c>
      <c r="K463" s="48"/>
      <c r="L463" s="66"/>
    </row>
    <row r="464" customFormat="false" ht="13.5" hidden="false" customHeight="true" outlineLevel="0" collapsed="false">
      <c r="B464" s="67"/>
      <c r="C464" s="68"/>
      <c r="D464" s="69"/>
      <c r="E464" s="20" t="str">
        <f aca="false">IF(B462="","",VLOOKUP($A462,データ,2,0))</f>
        <v/>
      </c>
      <c r="F464" s="63" t="n">
        <f aca="false">IF(C462="","",VLOOKUP($A462,データ,2,0))</f>
        <v>1</v>
      </c>
      <c r="G464" s="64" t="str">
        <f aca="false">IF(A463="","",IF(VLOOKUP(A463,データ,10,0)=0,"",VLOOKUP(VLOOKUP(A463,データ,10,0),品名,2)))</f>
        <v/>
      </c>
      <c r="H464" s="70" t="str">
        <f aca="false">IF(A463="",0,VLOOKUP(A463,データ,11,0))</f>
        <v/>
      </c>
      <c r="I464" s="70" t="str">
        <f aca="false">IF(A463="",0,VLOOKUP(A463,データ,12,0))</f>
        <v/>
      </c>
      <c r="J464" s="70" t="str">
        <f aca="false">H464*I464</f>
        <v/>
      </c>
      <c r="K464" s="48"/>
      <c r="L464" s="66"/>
    </row>
    <row r="465" customFormat="false" ht="13.5" hidden="false" customHeight="true" outlineLevel="0" collapsed="false">
      <c r="B465" s="67"/>
      <c r="C465" s="68" t="str">
        <f aca="false">IF($B463="","",VLOOKUP($A463,データ,3,0))</f>
        <v/>
      </c>
      <c r="D465" s="69" t="str">
        <f aca="false">IF($B463="","",VLOOKUP($A463,データ,4,0))</f>
        <v/>
      </c>
      <c r="E465" s="20" t="str">
        <f aca="false">IF(B463="","",VLOOKUP($A463,データ,2,0))</f>
        <v/>
      </c>
      <c r="F465" s="63" t="str">
        <f aca="false">IF(C463="","",VLOOKUP($A463,データ,2,0))</f>
        <v/>
      </c>
      <c r="G465" s="64" t="str">
        <f aca="false">IF(A463="","",IF(VLOOKUP(A463,データ,13,0)=0,"",VLOOKUP(VLOOKUP(A463,データ,13,0),品名,2)))</f>
        <v/>
      </c>
      <c r="H465" s="70" t="str">
        <f aca="false">IF(A463="",0,VLOOKUP(A463,データ,14,0))</f>
        <v/>
      </c>
      <c r="I465" s="70" t="str">
        <f aca="false">IF(A463="",0,VLOOKUP(A463,データ,15,0))</f>
        <v/>
      </c>
      <c r="J465" s="70" t="str">
        <f aca="false">H465*I465</f>
        <v/>
      </c>
      <c r="K465" s="48"/>
      <c r="L465" s="66"/>
    </row>
    <row r="466" customFormat="false" ht="13.5" hidden="false" customHeight="true" outlineLevel="0" collapsed="false">
      <c r="B466" s="67"/>
      <c r="C466" s="68"/>
      <c r="D466" s="69"/>
      <c r="E466" s="20" t="str">
        <f aca="false">IF(B464="","",VLOOKUP($A464,データ,2,0))</f>
        <v/>
      </c>
      <c r="F466" s="63" t="str">
        <f aca="false">IF(C464="","",VLOOKUP($A464,データ,2,0))</f>
        <v/>
      </c>
      <c r="G466" s="64" t="str">
        <f aca="false">IF(A463="","",IF(VLOOKUP(A463,データ,16,0)=0,"",VLOOKUP(VLOOKUP(A463,データ,16,0),品名,2)))</f>
        <v/>
      </c>
      <c r="H466" s="70" t="str">
        <f aca="false">IF(A463="",0,VLOOKUP(A463,データ,17,0))</f>
        <v/>
      </c>
      <c r="I466" s="70" t="str">
        <f aca="false">IF(A463="",0,VLOOKUP(A463,データ,18,0))</f>
        <v/>
      </c>
      <c r="J466" s="70" t="str">
        <f aca="false">H466*I466</f>
        <v/>
      </c>
      <c r="K466" s="48"/>
      <c r="L466" s="66"/>
    </row>
    <row r="467" customFormat="false" ht="13.5" hidden="false" customHeight="true" outlineLevel="0" collapsed="false">
      <c r="B467" s="67"/>
      <c r="C467" s="68"/>
      <c r="D467" s="69"/>
      <c r="E467" s="20" t="str">
        <f aca="false">IF(B465="","",VLOOKUP($A465,データ,2,0))</f>
        <v/>
      </c>
      <c r="F467" s="63" t="str">
        <f aca="false">IF(C465="","",VLOOKUP($A465,データ,2,0))</f>
        <v/>
      </c>
      <c r="G467" s="64" t="str">
        <f aca="false">IF(A463="","",IF(VLOOKUP(A463,データ,19,0)=0,"",VLOOKUP(VLOOKUP(A463,データ,19,0),品名,2)))</f>
        <v/>
      </c>
      <c r="H467" s="71" t="str">
        <f aca="false">IF(A463="",0,VLOOKUP(A463,データ,20,0))</f>
        <v/>
      </c>
      <c r="I467" s="72" t="str">
        <f aca="false">IF(A463="",0,VLOOKUP(A463,データ,21,0))</f>
        <v/>
      </c>
      <c r="J467" s="72" t="str">
        <f aca="false">H467*I467</f>
        <v/>
      </c>
      <c r="K467" s="48"/>
      <c r="L467" s="66"/>
    </row>
    <row r="468" customFormat="false" ht="13.5" hidden="false" customHeight="true" outlineLevel="0" collapsed="false">
      <c r="B468" s="67" t="str">
        <f aca="false">IF(I468&gt;=1,"k","")</f>
        <v>k</v>
      </c>
      <c r="C468" s="27"/>
      <c r="D468" s="73"/>
      <c r="E468" s="20" t="str">
        <f aca="false">IF(B466="","",VLOOKUP($A466,データ,2,0))</f>
        <v/>
      </c>
      <c r="F468" s="63" t="str">
        <f aca="false">IF(C466="","",VLOOKUP($A466,データ,2,0))</f>
        <v/>
      </c>
      <c r="G468" s="5" t="s">
        <v>38</v>
      </c>
      <c r="H468" s="5"/>
      <c r="I468" s="46" t="str">
        <f aca="false">SUM(I463:I467)</f>
        <v/>
      </c>
      <c r="J468" s="46" t="str">
        <f aca="false">SUM(J463:J467)</f>
        <v/>
      </c>
      <c r="K468" s="46" t="str">
        <f aca="false">IF(J468&lt;5000,J468,5000)</f>
        <v/>
      </c>
      <c r="L468" s="47" t="n">
        <f aca="false">+J468-K468</f>
        <v>0</v>
      </c>
    </row>
    <row r="469" customFormat="false" ht="13.5" hidden="false" customHeight="true" outlineLevel="0" collapsed="false">
      <c r="A469" s="1" t="str">
        <f aca="false">IF(B469&gt;=1,SMALL(順,B469),"")</f>
        <v/>
      </c>
      <c r="C469" s="77" t="s">
        <v>37</v>
      </c>
      <c r="D469" s="77"/>
      <c r="E469" s="77"/>
      <c r="F469" s="77"/>
      <c r="G469" s="77"/>
      <c r="H469" s="77"/>
      <c r="I469" s="77"/>
      <c r="J469" s="77"/>
      <c r="K469" s="75" t="n">
        <f aca="true">IF(K468&lt;1,"",SUMIF($B$8:INDIRECT("b"&amp;ROW()),"=k",$K$8:$K$707))</f>
        <v>0</v>
      </c>
      <c r="L469" s="76"/>
    </row>
    <row r="470" customFormat="false" ht="13.5" hidden="false" customHeight="true" outlineLevel="0" collapsed="false">
      <c r="A470" s="61" t="str">
        <f aca="false">IF(B470="","",SMALL(順,B470))</f>
        <v/>
      </c>
      <c r="B470" s="1" t="str">
        <f aca="false">IF(B463="","",IF(B463+1&gt;入力用!$W$8,"",B463+1))</f>
        <v/>
      </c>
      <c r="C470" s="23" t="str">
        <f aca="false">B470</f>
        <v/>
      </c>
      <c r="D470" s="62"/>
      <c r="E470" s="20" t="str">
        <f aca="false">IF($B470="","",VLOOKUP($A470,データ,5,0))</f>
        <v/>
      </c>
      <c r="F470" s="63" t="str">
        <f aca="false">IF($B470="","",VLOOKUP($A470,データ,6,0))</f>
        <v/>
      </c>
      <c r="G470" s="64" t="str">
        <f aca="false">IF(A470="","",IF(VLOOKUP(A470,データ,7,0)=0,"",VLOOKUP(VLOOKUP(A470,データ,7,0),品名,2)))</f>
        <v/>
      </c>
      <c r="H470" s="65" t="str">
        <f aca="false">IF(A470="",0,VLOOKUP(A470,データ,8,0))</f>
        <v/>
      </c>
      <c r="I470" s="65" t="str">
        <f aca="false">IF(A470="",0,VLOOKUP(A470,データ,9,0))</f>
        <v/>
      </c>
      <c r="J470" s="65" t="str">
        <f aca="false">H470*I470</f>
        <v/>
      </c>
      <c r="K470" s="48"/>
      <c r="L470" s="66"/>
    </row>
    <row r="471" customFormat="false" ht="13.5" hidden="false" customHeight="true" outlineLevel="0" collapsed="false">
      <c r="B471" s="67"/>
      <c r="C471" s="68"/>
      <c r="D471" s="69"/>
      <c r="E471" s="20" t="str">
        <f aca="false">IF(B469="","",VLOOKUP($A469,データ,2,0))</f>
        <v/>
      </c>
      <c r="F471" s="63" t="n">
        <f aca="false">IF(C469="","",VLOOKUP($A469,データ,2,0))</f>
        <v>1</v>
      </c>
      <c r="G471" s="64" t="str">
        <f aca="false">IF(A470="","",IF(VLOOKUP(A470,データ,10,0)=0,"",VLOOKUP(VLOOKUP(A470,データ,10,0),品名,2)))</f>
        <v/>
      </c>
      <c r="H471" s="70" t="str">
        <f aca="false">IF(A470="",0,VLOOKUP(A470,データ,11,0))</f>
        <v/>
      </c>
      <c r="I471" s="70" t="str">
        <f aca="false">IF(A470="",0,VLOOKUP(A470,データ,12,0))</f>
        <v/>
      </c>
      <c r="J471" s="70" t="str">
        <f aca="false">H471*I471</f>
        <v/>
      </c>
      <c r="K471" s="48"/>
      <c r="L471" s="66"/>
    </row>
    <row r="472" customFormat="false" ht="13.5" hidden="false" customHeight="true" outlineLevel="0" collapsed="false">
      <c r="B472" s="67"/>
      <c r="C472" s="68" t="str">
        <f aca="false">IF($B470="","",VLOOKUP($A470,データ,3,0))</f>
        <v/>
      </c>
      <c r="D472" s="69" t="str">
        <f aca="false">IF($B470="","",VLOOKUP($A470,データ,4,0))</f>
        <v/>
      </c>
      <c r="E472" s="20" t="str">
        <f aca="false">IF(B470="","",VLOOKUP($A470,データ,2,0))</f>
        <v/>
      </c>
      <c r="F472" s="63" t="str">
        <f aca="false">IF(C470="","",VLOOKUP($A470,データ,2,0))</f>
        <v/>
      </c>
      <c r="G472" s="64" t="str">
        <f aca="false">IF(A470="","",IF(VLOOKUP(A470,データ,13,0)=0,"",VLOOKUP(VLOOKUP(A470,データ,13,0),品名,2)))</f>
        <v/>
      </c>
      <c r="H472" s="70" t="str">
        <f aca="false">IF(A470="",0,VLOOKUP(A470,データ,14,0))</f>
        <v/>
      </c>
      <c r="I472" s="70" t="str">
        <f aca="false">IF(A470="",0,VLOOKUP(A470,データ,15,0))</f>
        <v/>
      </c>
      <c r="J472" s="70" t="str">
        <f aca="false">H472*I472</f>
        <v/>
      </c>
      <c r="K472" s="48"/>
      <c r="L472" s="66"/>
    </row>
    <row r="473" customFormat="false" ht="13.5" hidden="false" customHeight="true" outlineLevel="0" collapsed="false">
      <c r="B473" s="67"/>
      <c r="C473" s="68"/>
      <c r="D473" s="69"/>
      <c r="E473" s="20" t="str">
        <f aca="false">IF(B471="","",VLOOKUP($A471,データ,2,0))</f>
        <v/>
      </c>
      <c r="F473" s="63" t="str">
        <f aca="false">IF(C471="","",VLOOKUP($A471,データ,2,0))</f>
        <v/>
      </c>
      <c r="G473" s="64" t="str">
        <f aca="false">IF(A470="","",IF(VLOOKUP(A470,データ,16,0)=0,"",VLOOKUP(VLOOKUP(A470,データ,16,0),品名,2)))</f>
        <v/>
      </c>
      <c r="H473" s="70" t="str">
        <f aca="false">IF(A470="",0,VLOOKUP(A470,データ,17,0))</f>
        <v/>
      </c>
      <c r="I473" s="70" t="str">
        <f aca="false">IF(A470="",0,VLOOKUP(A470,データ,18,0))</f>
        <v/>
      </c>
      <c r="J473" s="70" t="str">
        <f aca="false">H473*I473</f>
        <v/>
      </c>
      <c r="K473" s="48"/>
      <c r="L473" s="66"/>
    </row>
    <row r="474" customFormat="false" ht="13.5" hidden="false" customHeight="true" outlineLevel="0" collapsed="false">
      <c r="B474" s="67"/>
      <c r="C474" s="68"/>
      <c r="D474" s="69"/>
      <c r="E474" s="20" t="str">
        <f aca="false">IF(B472="","",VLOOKUP($A472,データ,2,0))</f>
        <v/>
      </c>
      <c r="F474" s="63" t="str">
        <f aca="false">IF(C472="","",VLOOKUP($A472,データ,2,0))</f>
        <v/>
      </c>
      <c r="G474" s="64" t="str">
        <f aca="false">IF(A470="","",IF(VLOOKUP(A470,データ,19,0)=0,"",VLOOKUP(VLOOKUP(A470,データ,19,0),品名,2)))</f>
        <v/>
      </c>
      <c r="H474" s="71" t="str">
        <f aca="false">IF(A470="",0,VLOOKUP(A470,データ,20,0))</f>
        <v/>
      </c>
      <c r="I474" s="72" t="str">
        <f aca="false">IF(A470="",0,VLOOKUP(A470,データ,21,0))</f>
        <v/>
      </c>
      <c r="J474" s="72" t="str">
        <f aca="false">H474*I474</f>
        <v/>
      </c>
      <c r="K474" s="48"/>
      <c r="L474" s="66"/>
    </row>
    <row r="475" customFormat="false" ht="13.5" hidden="false" customHeight="true" outlineLevel="0" collapsed="false">
      <c r="B475" s="67" t="str">
        <f aca="false">IF(I475&gt;=1,"k","")</f>
        <v>k</v>
      </c>
      <c r="C475" s="27"/>
      <c r="D475" s="73"/>
      <c r="E475" s="20" t="str">
        <f aca="false">IF(B473="","",VLOOKUP($A473,データ,2,0))</f>
        <v/>
      </c>
      <c r="F475" s="63" t="str">
        <f aca="false">IF(C473="","",VLOOKUP($A473,データ,2,0))</f>
        <v/>
      </c>
      <c r="G475" s="5" t="s">
        <v>38</v>
      </c>
      <c r="H475" s="5"/>
      <c r="I475" s="46" t="str">
        <f aca="false">SUM(I470:I474)</f>
        <v/>
      </c>
      <c r="J475" s="46" t="str">
        <f aca="false">SUM(J470:J474)</f>
        <v/>
      </c>
      <c r="K475" s="46" t="str">
        <f aca="false">IF(J475&lt;5000,J475,5000)</f>
        <v/>
      </c>
      <c r="L475" s="47" t="n">
        <f aca="false">+J475-K475</f>
        <v>0</v>
      </c>
    </row>
    <row r="476" customFormat="false" ht="13.5" hidden="false" customHeight="true" outlineLevel="0" collapsed="false">
      <c r="A476" s="1" t="str">
        <f aca="false">IF(B476&gt;=1,SMALL(順,B476),"")</f>
        <v/>
      </c>
      <c r="C476" s="77" t="s">
        <v>37</v>
      </c>
      <c r="D476" s="77"/>
      <c r="E476" s="77"/>
      <c r="F476" s="77"/>
      <c r="G476" s="77"/>
      <c r="H476" s="77"/>
      <c r="I476" s="77"/>
      <c r="J476" s="77"/>
      <c r="K476" s="75" t="n">
        <f aca="true">IF(K475&lt;1,"",SUMIF($B$8:INDIRECT("b"&amp;ROW()),"=k",$K$8:$K$707))</f>
        <v>0</v>
      </c>
      <c r="L476" s="76"/>
    </row>
    <row r="477" customFormat="false" ht="13.5" hidden="false" customHeight="true" outlineLevel="0" collapsed="false">
      <c r="A477" s="61" t="str">
        <f aca="false">IF(B477="","",SMALL(順,B477))</f>
        <v/>
      </c>
      <c r="B477" s="1" t="str">
        <f aca="false">IF(B470="","",IF(B470+1&gt;入力用!$W$8,"",B470+1))</f>
        <v/>
      </c>
      <c r="C477" s="23" t="str">
        <f aca="false">B477</f>
        <v/>
      </c>
      <c r="D477" s="62"/>
      <c r="E477" s="20" t="str">
        <f aca="false">IF($B477="","",VLOOKUP($A477,データ,5,0))</f>
        <v/>
      </c>
      <c r="F477" s="63" t="str">
        <f aca="false">IF($B477="","",VLOOKUP($A477,データ,6,0))</f>
        <v/>
      </c>
      <c r="G477" s="64" t="str">
        <f aca="false">IF(A477="","",IF(VLOOKUP(A477,データ,7,0)=0,"",VLOOKUP(VLOOKUP(A477,データ,7,0),品名,2)))</f>
        <v/>
      </c>
      <c r="H477" s="65" t="str">
        <f aca="false">IF(A477="",0,VLOOKUP(A477,データ,8,0))</f>
        <v/>
      </c>
      <c r="I477" s="65" t="str">
        <f aca="false">IF(A477="",0,VLOOKUP(A477,データ,9,0))</f>
        <v/>
      </c>
      <c r="J477" s="65" t="str">
        <f aca="false">H477*I477</f>
        <v/>
      </c>
      <c r="K477" s="48"/>
      <c r="L477" s="66"/>
    </row>
    <row r="478" customFormat="false" ht="13.5" hidden="false" customHeight="true" outlineLevel="0" collapsed="false">
      <c r="B478" s="67"/>
      <c r="C478" s="68"/>
      <c r="D478" s="69"/>
      <c r="E478" s="20" t="str">
        <f aca="false">IF(B476="","",VLOOKUP($A476,データ,2,0))</f>
        <v/>
      </c>
      <c r="F478" s="63" t="n">
        <f aca="false">IF(C476="","",VLOOKUP($A476,データ,2,0))</f>
        <v>1</v>
      </c>
      <c r="G478" s="64" t="str">
        <f aca="false">IF(A477="","",IF(VLOOKUP(A477,データ,10,0)=0,"",VLOOKUP(VLOOKUP(A477,データ,10,0),品名,2)))</f>
        <v/>
      </c>
      <c r="H478" s="70" t="str">
        <f aca="false">IF(A477="",0,VLOOKUP(A477,データ,11,0))</f>
        <v/>
      </c>
      <c r="I478" s="70" t="str">
        <f aca="false">IF(A477="",0,VLOOKUP(A477,データ,12,0))</f>
        <v/>
      </c>
      <c r="J478" s="70" t="str">
        <f aca="false">H478*I478</f>
        <v/>
      </c>
      <c r="K478" s="48"/>
      <c r="L478" s="66"/>
    </row>
    <row r="479" customFormat="false" ht="13.5" hidden="false" customHeight="true" outlineLevel="0" collapsed="false">
      <c r="B479" s="67"/>
      <c r="C479" s="68" t="str">
        <f aca="false">IF($B477="","",VLOOKUP($A477,データ,3,0))</f>
        <v/>
      </c>
      <c r="D479" s="69" t="str">
        <f aca="false">IF($B477="","",VLOOKUP($A477,データ,4,0))</f>
        <v/>
      </c>
      <c r="E479" s="20" t="str">
        <f aca="false">IF(B477="","",VLOOKUP($A477,データ,2,0))</f>
        <v/>
      </c>
      <c r="F479" s="63" t="str">
        <f aca="false">IF(C477="","",VLOOKUP($A477,データ,2,0))</f>
        <v/>
      </c>
      <c r="G479" s="64" t="str">
        <f aca="false">IF(A477="","",IF(VLOOKUP(A477,データ,13,0)=0,"",VLOOKUP(VLOOKUP(A477,データ,13,0),品名,2)))</f>
        <v/>
      </c>
      <c r="H479" s="70" t="str">
        <f aca="false">IF(A477="",0,VLOOKUP(A477,データ,14,0))</f>
        <v/>
      </c>
      <c r="I479" s="70" t="str">
        <f aca="false">IF(A477="",0,VLOOKUP(A477,データ,15,0))</f>
        <v/>
      </c>
      <c r="J479" s="70" t="str">
        <f aca="false">H479*I479</f>
        <v/>
      </c>
      <c r="K479" s="48"/>
      <c r="L479" s="66"/>
    </row>
    <row r="480" customFormat="false" ht="13.5" hidden="false" customHeight="true" outlineLevel="0" collapsed="false">
      <c r="B480" s="67"/>
      <c r="C480" s="68"/>
      <c r="D480" s="69"/>
      <c r="E480" s="20" t="str">
        <f aca="false">IF(B478="","",VLOOKUP($A478,データ,2,0))</f>
        <v/>
      </c>
      <c r="F480" s="63" t="str">
        <f aca="false">IF(C478="","",VLOOKUP($A478,データ,2,0))</f>
        <v/>
      </c>
      <c r="G480" s="64" t="str">
        <f aca="false">IF(A477="","",IF(VLOOKUP(A477,データ,16,0)=0,"",VLOOKUP(VLOOKUP(A477,データ,16,0),品名,2)))</f>
        <v/>
      </c>
      <c r="H480" s="70" t="str">
        <f aca="false">IF(A477="",0,VLOOKUP(A477,データ,17,0))</f>
        <v/>
      </c>
      <c r="I480" s="70" t="str">
        <f aca="false">IF(A477="",0,VLOOKUP(A477,データ,18,0))</f>
        <v/>
      </c>
      <c r="J480" s="70" t="str">
        <f aca="false">H480*I480</f>
        <v/>
      </c>
      <c r="K480" s="48"/>
      <c r="L480" s="66"/>
    </row>
    <row r="481" customFormat="false" ht="13.5" hidden="false" customHeight="true" outlineLevel="0" collapsed="false">
      <c r="B481" s="67"/>
      <c r="C481" s="68"/>
      <c r="D481" s="69"/>
      <c r="E481" s="20" t="str">
        <f aca="false">IF(B479="","",VLOOKUP($A479,データ,2,0))</f>
        <v/>
      </c>
      <c r="F481" s="63" t="str">
        <f aca="false">IF(C479="","",VLOOKUP($A479,データ,2,0))</f>
        <v/>
      </c>
      <c r="G481" s="64" t="str">
        <f aca="false">IF(A477="","",IF(VLOOKUP(A477,データ,19,0)=0,"",VLOOKUP(VLOOKUP(A477,データ,19,0),品名,2)))</f>
        <v/>
      </c>
      <c r="H481" s="71" t="str">
        <f aca="false">IF(A477="",0,VLOOKUP(A477,データ,20,0))</f>
        <v/>
      </c>
      <c r="I481" s="72" t="str">
        <f aca="false">IF(A477="",0,VLOOKUP(A477,データ,21,0))</f>
        <v/>
      </c>
      <c r="J481" s="72" t="str">
        <f aca="false">H481*I481</f>
        <v/>
      </c>
      <c r="K481" s="48"/>
      <c r="L481" s="66"/>
    </row>
    <row r="482" customFormat="false" ht="13.5" hidden="false" customHeight="true" outlineLevel="0" collapsed="false">
      <c r="B482" s="67" t="str">
        <f aca="false">IF(I482&gt;=1,"k","")</f>
        <v>k</v>
      </c>
      <c r="C482" s="27"/>
      <c r="D482" s="73"/>
      <c r="E482" s="20" t="str">
        <f aca="false">IF(B480="","",VLOOKUP($A480,データ,2,0))</f>
        <v/>
      </c>
      <c r="F482" s="63" t="str">
        <f aca="false">IF(C480="","",VLOOKUP($A480,データ,2,0))</f>
        <v/>
      </c>
      <c r="G482" s="5" t="s">
        <v>38</v>
      </c>
      <c r="H482" s="5"/>
      <c r="I482" s="46" t="str">
        <f aca="false">SUM(I477:I481)</f>
        <v/>
      </c>
      <c r="J482" s="46" t="str">
        <f aca="false">SUM(J477:J481)</f>
        <v/>
      </c>
      <c r="K482" s="46" t="str">
        <f aca="false">IF(J482&lt;5000,J482,5000)</f>
        <v/>
      </c>
      <c r="L482" s="47" t="n">
        <f aca="false">+J482-K482</f>
        <v>0</v>
      </c>
    </row>
    <row r="483" customFormat="false" ht="13.5" hidden="false" customHeight="true" outlineLevel="0" collapsed="false">
      <c r="A483" s="1" t="str">
        <f aca="false">IF(B483&gt;=1,SMALL(順,B483),"")</f>
        <v/>
      </c>
      <c r="C483" s="77" t="s">
        <v>37</v>
      </c>
      <c r="D483" s="77"/>
      <c r="E483" s="77"/>
      <c r="F483" s="77"/>
      <c r="G483" s="77"/>
      <c r="H483" s="77"/>
      <c r="I483" s="77"/>
      <c r="J483" s="77"/>
      <c r="K483" s="75" t="n">
        <f aca="true">IF(K482&lt;1,"",SUMIF($B$8:INDIRECT("b"&amp;ROW()),"=k",$K$8:$K$707))</f>
        <v>0</v>
      </c>
      <c r="L483" s="76"/>
    </row>
    <row r="484" customFormat="false" ht="13.5" hidden="false" customHeight="true" outlineLevel="0" collapsed="false">
      <c r="A484" s="61" t="str">
        <f aca="false">IF(B484="","",SMALL(順,B484))</f>
        <v/>
      </c>
      <c r="B484" s="1" t="str">
        <f aca="false">IF(B477="","",IF(B477+1&gt;入力用!$W$8,"",B477+1))</f>
        <v/>
      </c>
      <c r="C484" s="23" t="str">
        <f aca="false">B484</f>
        <v/>
      </c>
      <c r="D484" s="62"/>
      <c r="E484" s="20" t="str">
        <f aca="false">IF($B484="","",VLOOKUP($A484,データ,5,0))</f>
        <v/>
      </c>
      <c r="F484" s="63" t="str">
        <f aca="false">IF($B484="","",VLOOKUP($A484,データ,6,0))</f>
        <v/>
      </c>
      <c r="G484" s="64" t="str">
        <f aca="false">IF(A484="","",IF(VLOOKUP(A484,データ,7,0)=0,"",VLOOKUP(VLOOKUP(A484,データ,7,0),品名,2)))</f>
        <v/>
      </c>
      <c r="H484" s="65" t="str">
        <f aca="false">IF(A484="",0,VLOOKUP(A484,データ,8,0))</f>
        <v/>
      </c>
      <c r="I484" s="65" t="str">
        <f aca="false">IF(A484="",0,VLOOKUP(A484,データ,9,0))</f>
        <v/>
      </c>
      <c r="J484" s="65" t="str">
        <f aca="false">H484*I484</f>
        <v/>
      </c>
      <c r="K484" s="48"/>
      <c r="L484" s="66"/>
    </row>
    <row r="485" customFormat="false" ht="13.5" hidden="false" customHeight="true" outlineLevel="0" collapsed="false">
      <c r="B485" s="67"/>
      <c r="C485" s="68"/>
      <c r="D485" s="69"/>
      <c r="E485" s="20" t="str">
        <f aca="false">IF(B483="","",VLOOKUP($A483,データ,2,0))</f>
        <v/>
      </c>
      <c r="F485" s="63" t="n">
        <f aca="false">IF(C483="","",VLOOKUP($A483,データ,2,0))</f>
        <v>1</v>
      </c>
      <c r="G485" s="64" t="str">
        <f aca="false">IF(A484="","",IF(VLOOKUP(A484,データ,10,0)=0,"",VLOOKUP(VLOOKUP(A484,データ,10,0),品名,2)))</f>
        <v/>
      </c>
      <c r="H485" s="70" t="str">
        <f aca="false">IF(A484="",0,VLOOKUP(A484,データ,11,0))</f>
        <v/>
      </c>
      <c r="I485" s="70" t="str">
        <f aca="false">IF(A484="",0,VLOOKUP(A484,データ,12,0))</f>
        <v/>
      </c>
      <c r="J485" s="70" t="str">
        <f aca="false">H485*I485</f>
        <v/>
      </c>
      <c r="K485" s="48"/>
      <c r="L485" s="66"/>
    </row>
    <row r="486" customFormat="false" ht="13.5" hidden="false" customHeight="true" outlineLevel="0" collapsed="false">
      <c r="B486" s="67"/>
      <c r="C486" s="68" t="str">
        <f aca="false">IF($B484="","",VLOOKUP($A484,データ,3,0))</f>
        <v/>
      </c>
      <c r="D486" s="69" t="str">
        <f aca="false">IF($B484="","",VLOOKUP($A484,データ,4,0))</f>
        <v/>
      </c>
      <c r="E486" s="20" t="str">
        <f aca="false">IF(B484="","",VLOOKUP($A484,データ,2,0))</f>
        <v/>
      </c>
      <c r="F486" s="63" t="str">
        <f aca="false">IF(C484="","",VLOOKUP($A484,データ,2,0))</f>
        <v/>
      </c>
      <c r="G486" s="64" t="str">
        <f aca="false">IF(A484="","",IF(VLOOKUP(A484,データ,13,0)=0,"",VLOOKUP(VLOOKUP(A484,データ,13,0),品名,2)))</f>
        <v/>
      </c>
      <c r="H486" s="70" t="str">
        <f aca="false">IF(A484="",0,VLOOKUP(A484,データ,14,0))</f>
        <v/>
      </c>
      <c r="I486" s="70" t="str">
        <f aca="false">IF(A484="",0,VLOOKUP(A484,データ,15,0))</f>
        <v/>
      </c>
      <c r="J486" s="70" t="str">
        <f aca="false">H486*I486</f>
        <v/>
      </c>
      <c r="K486" s="48"/>
      <c r="L486" s="66"/>
    </row>
    <row r="487" customFormat="false" ht="13.5" hidden="false" customHeight="true" outlineLevel="0" collapsed="false">
      <c r="B487" s="67"/>
      <c r="C487" s="68"/>
      <c r="D487" s="69"/>
      <c r="E487" s="20" t="str">
        <f aca="false">IF(B485="","",VLOOKUP($A485,データ,2,0))</f>
        <v/>
      </c>
      <c r="F487" s="63" t="str">
        <f aca="false">IF(C485="","",VLOOKUP($A485,データ,2,0))</f>
        <v/>
      </c>
      <c r="G487" s="64" t="str">
        <f aca="false">IF(A484="","",IF(VLOOKUP(A484,データ,16,0)=0,"",VLOOKUP(VLOOKUP(A484,データ,16,0),品名,2)))</f>
        <v/>
      </c>
      <c r="H487" s="70" t="str">
        <f aca="false">IF(A484="",0,VLOOKUP(A484,データ,17,0))</f>
        <v/>
      </c>
      <c r="I487" s="70" t="str">
        <f aca="false">IF(A484="",0,VLOOKUP(A484,データ,18,0))</f>
        <v/>
      </c>
      <c r="J487" s="70" t="str">
        <f aca="false">H487*I487</f>
        <v/>
      </c>
      <c r="K487" s="48"/>
      <c r="L487" s="66"/>
    </row>
    <row r="488" customFormat="false" ht="13.5" hidden="false" customHeight="true" outlineLevel="0" collapsed="false">
      <c r="B488" s="67"/>
      <c r="C488" s="68"/>
      <c r="D488" s="69"/>
      <c r="E488" s="20" t="str">
        <f aca="false">IF(B486="","",VLOOKUP($A486,データ,2,0))</f>
        <v/>
      </c>
      <c r="F488" s="63" t="str">
        <f aca="false">IF(C486="","",VLOOKUP($A486,データ,2,0))</f>
        <v/>
      </c>
      <c r="G488" s="64" t="str">
        <f aca="false">IF(A484="","",IF(VLOOKUP(A484,データ,19,0)=0,"",VLOOKUP(VLOOKUP(A484,データ,19,0),品名,2)))</f>
        <v/>
      </c>
      <c r="H488" s="71" t="str">
        <f aca="false">IF(A484="",0,VLOOKUP(A484,データ,20,0))</f>
        <v/>
      </c>
      <c r="I488" s="72" t="str">
        <f aca="false">IF(A484="",0,VLOOKUP(A484,データ,21,0))</f>
        <v/>
      </c>
      <c r="J488" s="72" t="str">
        <f aca="false">H488*I488</f>
        <v/>
      </c>
      <c r="K488" s="48"/>
      <c r="L488" s="66"/>
    </row>
    <row r="489" customFormat="false" ht="13.5" hidden="false" customHeight="true" outlineLevel="0" collapsed="false">
      <c r="B489" s="67" t="str">
        <f aca="false">IF(I489&gt;=1,"k","")</f>
        <v>k</v>
      </c>
      <c r="C489" s="27"/>
      <c r="D489" s="73"/>
      <c r="E489" s="20" t="str">
        <f aca="false">IF(B487="","",VLOOKUP($A487,データ,2,0))</f>
        <v/>
      </c>
      <c r="F489" s="63" t="str">
        <f aca="false">IF(C487="","",VLOOKUP($A487,データ,2,0))</f>
        <v/>
      </c>
      <c r="G489" s="5" t="s">
        <v>38</v>
      </c>
      <c r="H489" s="5"/>
      <c r="I489" s="46" t="str">
        <f aca="false">SUM(I484:I488)</f>
        <v/>
      </c>
      <c r="J489" s="46" t="str">
        <f aca="false">SUM(J484:J488)</f>
        <v/>
      </c>
      <c r="K489" s="46" t="str">
        <f aca="false">IF(J489&lt;5000,J489,5000)</f>
        <v/>
      </c>
      <c r="L489" s="47" t="n">
        <f aca="false">+J489-K489</f>
        <v>0</v>
      </c>
    </row>
    <row r="490" customFormat="false" ht="13.5" hidden="false" customHeight="true" outlineLevel="0" collapsed="false">
      <c r="A490" s="1" t="str">
        <f aca="false">IF(B490&gt;=1,SMALL(順,B490),"")</f>
        <v/>
      </c>
      <c r="C490" s="77" t="s">
        <v>37</v>
      </c>
      <c r="D490" s="77"/>
      <c r="E490" s="77"/>
      <c r="F490" s="77"/>
      <c r="G490" s="77"/>
      <c r="H490" s="77"/>
      <c r="I490" s="77"/>
      <c r="J490" s="77"/>
      <c r="K490" s="75" t="n">
        <f aca="true">IF(K489&lt;1,"",SUMIF($B$8:INDIRECT("b"&amp;ROW()),"=k",$K$8:$K$707))</f>
        <v>0</v>
      </c>
      <c r="L490" s="76"/>
    </row>
    <row r="491" customFormat="false" ht="13.5" hidden="false" customHeight="true" outlineLevel="0" collapsed="false">
      <c r="A491" s="61" t="str">
        <f aca="false">IF(B491="","",SMALL(順,B491))</f>
        <v/>
      </c>
      <c r="B491" s="1" t="str">
        <f aca="false">IF(B484="","",IF(B484+1&gt;入力用!$W$8,"",B484+1))</f>
        <v/>
      </c>
      <c r="C491" s="23" t="str">
        <f aca="false">B491</f>
        <v/>
      </c>
      <c r="D491" s="62"/>
      <c r="E491" s="20" t="str">
        <f aca="false">IF($B491="","",VLOOKUP($A491,データ,5,0))</f>
        <v/>
      </c>
      <c r="F491" s="63" t="str">
        <f aca="false">IF($B491="","",VLOOKUP($A491,データ,6,0))</f>
        <v/>
      </c>
      <c r="G491" s="64" t="str">
        <f aca="false">IF(A491="","",IF(VLOOKUP(A491,データ,7,0)=0,"",VLOOKUP(VLOOKUP(A491,データ,7,0),品名,2)))</f>
        <v/>
      </c>
      <c r="H491" s="65" t="str">
        <f aca="false">IF(A491="",0,VLOOKUP(A491,データ,8,0))</f>
        <v/>
      </c>
      <c r="I491" s="65" t="str">
        <f aca="false">IF(A491="",0,VLOOKUP(A491,データ,9,0))</f>
        <v/>
      </c>
      <c r="J491" s="65" t="str">
        <f aca="false">H491*I491</f>
        <v/>
      </c>
      <c r="K491" s="48"/>
      <c r="L491" s="66"/>
    </row>
    <row r="492" customFormat="false" ht="13.5" hidden="false" customHeight="true" outlineLevel="0" collapsed="false">
      <c r="B492" s="67"/>
      <c r="C492" s="68"/>
      <c r="D492" s="69"/>
      <c r="E492" s="20" t="str">
        <f aca="false">IF(B490="","",VLOOKUP($A490,データ,2,0))</f>
        <v/>
      </c>
      <c r="F492" s="63" t="n">
        <f aca="false">IF(C490="","",VLOOKUP($A490,データ,2,0))</f>
        <v>1</v>
      </c>
      <c r="G492" s="64" t="str">
        <f aca="false">IF(A491="","",IF(VLOOKUP(A491,データ,10,0)=0,"",VLOOKUP(VLOOKUP(A491,データ,10,0),品名,2)))</f>
        <v/>
      </c>
      <c r="H492" s="70" t="str">
        <f aca="false">IF(A491="",0,VLOOKUP(A491,データ,11,0))</f>
        <v/>
      </c>
      <c r="I492" s="70" t="str">
        <f aca="false">IF(A491="",0,VLOOKUP(A491,データ,12,0))</f>
        <v/>
      </c>
      <c r="J492" s="70" t="str">
        <f aca="false">H492*I492</f>
        <v/>
      </c>
      <c r="K492" s="48"/>
      <c r="L492" s="66"/>
    </row>
    <row r="493" customFormat="false" ht="13.5" hidden="false" customHeight="true" outlineLevel="0" collapsed="false">
      <c r="B493" s="67"/>
      <c r="C493" s="68" t="str">
        <f aca="false">IF($B491="","",VLOOKUP($A491,データ,3,0))</f>
        <v/>
      </c>
      <c r="D493" s="69" t="str">
        <f aca="false">IF($B491="","",VLOOKUP($A491,データ,4,0))</f>
        <v/>
      </c>
      <c r="E493" s="20" t="str">
        <f aca="false">IF(B491="","",VLOOKUP($A491,データ,2,0))</f>
        <v/>
      </c>
      <c r="F493" s="63" t="str">
        <f aca="false">IF(C491="","",VLOOKUP($A491,データ,2,0))</f>
        <v/>
      </c>
      <c r="G493" s="64" t="str">
        <f aca="false">IF(A491="","",IF(VLOOKUP(A491,データ,13,0)=0,"",VLOOKUP(VLOOKUP(A491,データ,13,0),品名,2)))</f>
        <v/>
      </c>
      <c r="H493" s="70" t="str">
        <f aca="false">IF(A491="",0,VLOOKUP(A491,データ,14,0))</f>
        <v/>
      </c>
      <c r="I493" s="70" t="str">
        <f aca="false">IF(A491="",0,VLOOKUP(A491,データ,15,0))</f>
        <v/>
      </c>
      <c r="J493" s="70" t="str">
        <f aca="false">H493*I493</f>
        <v/>
      </c>
      <c r="K493" s="48"/>
      <c r="L493" s="66"/>
    </row>
    <row r="494" customFormat="false" ht="13.5" hidden="false" customHeight="true" outlineLevel="0" collapsed="false">
      <c r="B494" s="67"/>
      <c r="C494" s="68"/>
      <c r="D494" s="69"/>
      <c r="E494" s="20" t="str">
        <f aca="false">IF(B492="","",VLOOKUP($A492,データ,2,0))</f>
        <v/>
      </c>
      <c r="F494" s="63" t="str">
        <f aca="false">IF(C492="","",VLOOKUP($A492,データ,2,0))</f>
        <v/>
      </c>
      <c r="G494" s="64" t="str">
        <f aca="false">IF(A491="","",IF(VLOOKUP(A491,データ,16,0)=0,"",VLOOKUP(VLOOKUP(A491,データ,16,0),品名,2)))</f>
        <v/>
      </c>
      <c r="H494" s="70" t="str">
        <f aca="false">IF(A491="",0,VLOOKUP(A491,データ,17,0))</f>
        <v/>
      </c>
      <c r="I494" s="70" t="str">
        <f aca="false">IF(A491="",0,VLOOKUP(A491,データ,18,0))</f>
        <v/>
      </c>
      <c r="J494" s="70" t="str">
        <f aca="false">H494*I494</f>
        <v/>
      </c>
      <c r="K494" s="48"/>
      <c r="L494" s="66"/>
    </row>
    <row r="495" customFormat="false" ht="13.5" hidden="false" customHeight="true" outlineLevel="0" collapsed="false">
      <c r="B495" s="67"/>
      <c r="C495" s="68"/>
      <c r="D495" s="69"/>
      <c r="E495" s="20" t="str">
        <f aca="false">IF(B493="","",VLOOKUP($A493,データ,2,0))</f>
        <v/>
      </c>
      <c r="F495" s="63" t="str">
        <f aca="false">IF(C493="","",VLOOKUP($A493,データ,2,0))</f>
        <v/>
      </c>
      <c r="G495" s="64" t="str">
        <f aca="false">IF(A491="","",IF(VLOOKUP(A491,データ,19,0)=0,"",VLOOKUP(VLOOKUP(A491,データ,19,0),品名,2)))</f>
        <v/>
      </c>
      <c r="H495" s="71" t="str">
        <f aca="false">IF(A491="",0,VLOOKUP(A491,データ,20,0))</f>
        <v/>
      </c>
      <c r="I495" s="72" t="str">
        <f aca="false">IF(A491="",0,VLOOKUP(A491,データ,21,0))</f>
        <v/>
      </c>
      <c r="J495" s="72" t="str">
        <f aca="false">H495*I495</f>
        <v/>
      </c>
      <c r="K495" s="48"/>
      <c r="L495" s="66"/>
    </row>
    <row r="496" customFormat="false" ht="13.5" hidden="false" customHeight="true" outlineLevel="0" collapsed="false">
      <c r="B496" s="67" t="str">
        <f aca="false">IF(I496&gt;=1,"k","")</f>
        <v>k</v>
      </c>
      <c r="C496" s="27"/>
      <c r="D496" s="73"/>
      <c r="E496" s="20" t="str">
        <f aca="false">IF(B494="","",VLOOKUP($A494,データ,2,0))</f>
        <v/>
      </c>
      <c r="F496" s="63" t="str">
        <f aca="false">IF(C494="","",VLOOKUP($A494,データ,2,0))</f>
        <v/>
      </c>
      <c r="G496" s="5" t="s">
        <v>38</v>
      </c>
      <c r="H496" s="5"/>
      <c r="I496" s="46" t="str">
        <f aca="false">SUM(I491:I495)</f>
        <v/>
      </c>
      <c r="J496" s="46" t="str">
        <f aca="false">SUM(J491:J495)</f>
        <v/>
      </c>
      <c r="K496" s="46" t="str">
        <f aca="false">IF(J496&lt;5000,J496,5000)</f>
        <v/>
      </c>
      <c r="L496" s="47" t="n">
        <f aca="false">+J496-K496</f>
        <v>0</v>
      </c>
    </row>
    <row r="497" customFormat="false" ht="13.5" hidden="false" customHeight="true" outlineLevel="0" collapsed="false">
      <c r="A497" s="1" t="str">
        <f aca="false">IF(B497&gt;=1,SMALL(順,B497),"")</f>
        <v/>
      </c>
      <c r="C497" s="77" t="s">
        <v>37</v>
      </c>
      <c r="D497" s="77"/>
      <c r="E497" s="77"/>
      <c r="F497" s="77"/>
      <c r="G497" s="77"/>
      <c r="H497" s="77"/>
      <c r="I497" s="77"/>
      <c r="J497" s="77"/>
      <c r="K497" s="75" t="n">
        <f aca="true">IF(K496&lt;1,"",SUMIF($B$8:INDIRECT("b"&amp;ROW()),"=k",$K$8:$K$707))</f>
        <v>0</v>
      </c>
      <c r="L497" s="76"/>
    </row>
    <row r="498" customFormat="false" ht="13.5" hidden="false" customHeight="true" outlineLevel="0" collapsed="false">
      <c r="A498" s="61" t="str">
        <f aca="false">IF(B498="","",SMALL(順,B498))</f>
        <v/>
      </c>
      <c r="B498" s="1" t="str">
        <f aca="false">IF(B491="","",IF(B491+1&gt;入力用!$W$8,"",B491+1))</f>
        <v/>
      </c>
      <c r="C498" s="23" t="str">
        <f aca="false">B498</f>
        <v/>
      </c>
      <c r="D498" s="62"/>
      <c r="E498" s="20" t="str">
        <f aca="false">IF($B498="","",VLOOKUP($A498,データ,5,0))</f>
        <v/>
      </c>
      <c r="F498" s="63" t="str">
        <f aca="false">IF($B498="","",VLOOKUP($A498,データ,6,0))</f>
        <v/>
      </c>
      <c r="G498" s="64" t="str">
        <f aca="false">IF(A498="","",IF(VLOOKUP(A498,データ,7,0)=0,"",VLOOKUP(VLOOKUP(A498,データ,7,0),品名,2)))</f>
        <v/>
      </c>
      <c r="H498" s="65" t="str">
        <f aca="false">IF(A498="",0,VLOOKUP(A498,データ,8,0))</f>
        <v/>
      </c>
      <c r="I498" s="65" t="str">
        <f aca="false">IF(A498="",0,VLOOKUP(A498,データ,9,0))</f>
        <v/>
      </c>
      <c r="J498" s="65" t="str">
        <f aca="false">H498*I498</f>
        <v/>
      </c>
      <c r="K498" s="48"/>
      <c r="L498" s="66"/>
    </row>
    <row r="499" customFormat="false" ht="13.5" hidden="false" customHeight="true" outlineLevel="0" collapsed="false">
      <c r="B499" s="67"/>
      <c r="C499" s="68"/>
      <c r="D499" s="69"/>
      <c r="E499" s="20" t="str">
        <f aca="false">IF(B497="","",VLOOKUP($A497,データ,2,0))</f>
        <v/>
      </c>
      <c r="F499" s="63" t="n">
        <f aca="false">IF(C497="","",VLOOKUP($A497,データ,2,0))</f>
        <v>1</v>
      </c>
      <c r="G499" s="64" t="str">
        <f aca="false">IF(A498="","",IF(VLOOKUP(A498,データ,10,0)=0,"",VLOOKUP(VLOOKUP(A498,データ,10,0),品名,2)))</f>
        <v/>
      </c>
      <c r="H499" s="70" t="str">
        <f aca="false">IF(A498="",0,VLOOKUP(A498,データ,11,0))</f>
        <v/>
      </c>
      <c r="I499" s="70" t="str">
        <f aca="false">IF(A498="",0,VLOOKUP(A498,データ,12,0))</f>
        <v/>
      </c>
      <c r="J499" s="70" t="str">
        <f aca="false">H499*I499</f>
        <v/>
      </c>
      <c r="K499" s="48"/>
      <c r="L499" s="66"/>
    </row>
    <row r="500" customFormat="false" ht="13.5" hidden="false" customHeight="true" outlineLevel="0" collapsed="false">
      <c r="B500" s="67"/>
      <c r="C500" s="68" t="str">
        <f aca="false">IF($B498="","",VLOOKUP($A498,データ,3,0))</f>
        <v/>
      </c>
      <c r="D500" s="69" t="str">
        <f aca="false">IF($B498="","",VLOOKUP($A498,データ,4,0))</f>
        <v/>
      </c>
      <c r="E500" s="20" t="str">
        <f aca="false">IF(B498="","",VLOOKUP($A498,データ,2,0))</f>
        <v/>
      </c>
      <c r="F500" s="63" t="str">
        <f aca="false">IF(C498="","",VLOOKUP($A498,データ,2,0))</f>
        <v/>
      </c>
      <c r="G500" s="64" t="str">
        <f aca="false">IF(A498="","",IF(VLOOKUP(A498,データ,13,0)=0,"",VLOOKUP(VLOOKUP(A498,データ,13,0),品名,2)))</f>
        <v/>
      </c>
      <c r="H500" s="70" t="str">
        <f aca="false">IF(A498="",0,VLOOKUP(A498,データ,14,0))</f>
        <v/>
      </c>
      <c r="I500" s="70" t="str">
        <f aca="false">IF(A498="",0,VLOOKUP(A498,データ,15,0))</f>
        <v/>
      </c>
      <c r="J500" s="70" t="str">
        <f aca="false">H500*I500</f>
        <v/>
      </c>
      <c r="K500" s="48"/>
      <c r="L500" s="66"/>
    </row>
    <row r="501" customFormat="false" ht="13.5" hidden="false" customHeight="true" outlineLevel="0" collapsed="false">
      <c r="B501" s="67"/>
      <c r="C501" s="68"/>
      <c r="D501" s="69"/>
      <c r="E501" s="20" t="str">
        <f aca="false">IF(B499="","",VLOOKUP($A499,データ,2,0))</f>
        <v/>
      </c>
      <c r="F501" s="63" t="str">
        <f aca="false">IF(C499="","",VLOOKUP($A499,データ,2,0))</f>
        <v/>
      </c>
      <c r="G501" s="64" t="str">
        <f aca="false">IF(A498="","",IF(VLOOKUP(A498,データ,16,0)=0,"",VLOOKUP(VLOOKUP(A498,データ,16,0),品名,2)))</f>
        <v/>
      </c>
      <c r="H501" s="70" t="str">
        <f aca="false">IF(A498="",0,VLOOKUP(A498,データ,17,0))</f>
        <v/>
      </c>
      <c r="I501" s="70" t="str">
        <f aca="false">IF(A498="",0,VLOOKUP(A498,データ,18,0))</f>
        <v/>
      </c>
      <c r="J501" s="70" t="str">
        <f aca="false">H501*I501</f>
        <v/>
      </c>
      <c r="K501" s="48"/>
      <c r="L501" s="66"/>
    </row>
    <row r="502" customFormat="false" ht="13.5" hidden="false" customHeight="true" outlineLevel="0" collapsed="false">
      <c r="B502" s="67"/>
      <c r="C502" s="68"/>
      <c r="D502" s="69"/>
      <c r="E502" s="20" t="str">
        <f aca="false">IF(B500="","",VLOOKUP($A500,データ,2,0))</f>
        <v/>
      </c>
      <c r="F502" s="63" t="str">
        <f aca="false">IF(C500="","",VLOOKUP($A500,データ,2,0))</f>
        <v/>
      </c>
      <c r="G502" s="64" t="str">
        <f aca="false">IF(A498="","",IF(VLOOKUP(A498,データ,19,0)=0,"",VLOOKUP(VLOOKUP(A498,データ,19,0),品名,2)))</f>
        <v/>
      </c>
      <c r="H502" s="71" t="str">
        <f aca="false">IF(A498="",0,VLOOKUP(A498,データ,20,0))</f>
        <v/>
      </c>
      <c r="I502" s="72" t="str">
        <f aca="false">IF(A498="",0,VLOOKUP(A498,データ,21,0))</f>
        <v/>
      </c>
      <c r="J502" s="72" t="str">
        <f aca="false">H502*I502</f>
        <v/>
      </c>
      <c r="K502" s="48"/>
      <c r="L502" s="66"/>
    </row>
    <row r="503" customFormat="false" ht="13.5" hidden="false" customHeight="true" outlineLevel="0" collapsed="false">
      <c r="B503" s="67" t="str">
        <f aca="false">IF(I503&gt;=1,"k","")</f>
        <v>k</v>
      </c>
      <c r="C503" s="27"/>
      <c r="D503" s="73"/>
      <c r="E503" s="20" t="str">
        <f aca="false">IF(B501="","",VLOOKUP($A501,データ,2,0))</f>
        <v/>
      </c>
      <c r="F503" s="63" t="str">
        <f aca="false">IF(C501="","",VLOOKUP($A501,データ,2,0))</f>
        <v/>
      </c>
      <c r="G503" s="5" t="s">
        <v>38</v>
      </c>
      <c r="H503" s="5"/>
      <c r="I503" s="46" t="str">
        <f aca="false">SUM(I498:I502)</f>
        <v/>
      </c>
      <c r="J503" s="46" t="str">
        <f aca="false">SUM(J498:J502)</f>
        <v/>
      </c>
      <c r="K503" s="46" t="str">
        <f aca="false">IF(J503&lt;5000,J503,5000)</f>
        <v/>
      </c>
      <c r="L503" s="47" t="n">
        <f aca="false">+J503-K503</f>
        <v>0</v>
      </c>
    </row>
    <row r="504" customFormat="false" ht="13.5" hidden="false" customHeight="true" outlineLevel="0" collapsed="false">
      <c r="A504" s="1" t="str">
        <f aca="false">IF(B504&gt;=1,SMALL(順,B504),"")</f>
        <v/>
      </c>
      <c r="C504" s="77" t="s">
        <v>37</v>
      </c>
      <c r="D504" s="77"/>
      <c r="E504" s="77"/>
      <c r="F504" s="77"/>
      <c r="G504" s="77"/>
      <c r="H504" s="77"/>
      <c r="I504" s="77"/>
      <c r="J504" s="77"/>
      <c r="K504" s="75" t="n">
        <f aca="true">IF(K503&lt;1,"",SUMIF($B$8:INDIRECT("b"&amp;ROW()),"=k",$K$8:$K$707))</f>
        <v>0</v>
      </c>
      <c r="L504" s="76"/>
    </row>
    <row r="505" customFormat="false" ht="13.5" hidden="false" customHeight="true" outlineLevel="0" collapsed="false">
      <c r="A505" s="61" t="str">
        <f aca="false">IF(B505="","",SMALL(順,B505))</f>
        <v/>
      </c>
      <c r="B505" s="1" t="str">
        <f aca="false">IF(B498="","",IF(B498+1&gt;入力用!$W$8,"",B498+1))</f>
        <v/>
      </c>
      <c r="C505" s="23" t="str">
        <f aca="false">B505</f>
        <v/>
      </c>
      <c r="D505" s="62"/>
      <c r="E505" s="20" t="str">
        <f aca="false">IF($B505="","",VLOOKUP($A505,データ,5,0))</f>
        <v/>
      </c>
      <c r="F505" s="63" t="str">
        <f aca="false">IF($B505="","",VLOOKUP($A505,データ,6,0))</f>
        <v/>
      </c>
      <c r="G505" s="64" t="str">
        <f aca="false">IF(A505="","",IF(VLOOKUP(A505,データ,7,0)=0,"",VLOOKUP(VLOOKUP(A505,データ,7,0),品名,2)))</f>
        <v/>
      </c>
      <c r="H505" s="65" t="str">
        <f aca="false">IF(A505="",0,VLOOKUP(A505,データ,8,0))</f>
        <v/>
      </c>
      <c r="I505" s="65" t="str">
        <f aca="false">IF(A505="",0,VLOOKUP(A505,データ,9,0))</f>
        <v/>
      </c>
      <c r="J505" s="65" t="str">
        <f aca="false">H505*I505</f>
        <v/>
      </c>
      <c r="K505" s="48"/>
      <c r="L505" s="66"/>
    </row>
    <row r="506" customFormat="false" ht="13.5" hidden="false" customHeight="true" outlineLevel="0" collapsed="false">
      <c r="B506" s="67"/>
      <c r="C506" s="68"/>
      <c r="D506" s="69"/>
      <c r="E506" s="20" t="str">
        <f aca="false">IF(B504="","",VLOOKUP($A504,データ,2,0))</f>
        <v/>
      </c>
      <c r="F506" s="63" t="n">
        <f aca="false">IF(C504="","",VLOOKUP($A504,データ,2,0))</f>
        <v>1</v>
      </c>
      <c r="G506" s="64" t="str">
        <f aca="false">IF(A505="","",IF(VLOOKUP(A505,データ,10,0)=0,"",VLOOKUP(VLOOKUP(A505,データ,10,0),品名,2)))</f>
        <v/>
      </c>
      <c r="H506" s="70" t="str">
        <f aca="false">IF(A505="",0,VLOOKUP(A505,データ,11,0))</f>
        <v/>
      </c>
      <c r="I506" s="70" t="str">
        <f aca="false">IF(A505="",0,VLOOKUP(A505,データ,12,0))</f>
        <v/>
      </c>
      <c r="J506" s="70" t="str">
        <f aca="false">H506*I506</f>
        <v/>
      </c>
      <c r="K506" s="48"/>
      <c r="L506" s="66"/>
    </row>
    <row r="507" customFormat="false" ht="13.5" hidden="false" customHeight="true" outlineLevel="0" collapsed="false">
      <c r="B507" s="67"/>
      <c r="C507" s="68" t="str">
        <f aca="false">IF($B505="","",VLOOKUP($A505,データ,3,0))</f>
        <v/>
      </c>
      <c r="D507" s="69" t="str">
        <f aca="false">IF($B505="","",VLOOKUP($A505,データ,4,0))</f>
        <v/>
      </c>
      <c r="E507" s="20" t="str">
        <f aca="false">IF(B505="","",VLOOKUP($A505,データ,2,0))</f>
        <v/>
      </c>
      <c r="F507" s="63" t="str">
        <f aca="false">IF(C505="","",VLOOKUP($A505,データ,2,0))</f>
        <v/>
      </c>
      <c r="G507" s="64" t="str">
        <f aca="false">IF(A505="","",IF(VLOOKUP(A505,データ,13,0)=0,"",VLOOKUP(VLOOKUP(A505,データ,13,0),品名,2)))</f>
        <v/>
      </c>
      <c r="H507" s="70" t="str">
        <f aca="false">IF(A505="",0,VLOOKUP(A505,データ,14,0))</f>
        <v/>
      </c>
      <c r="I507" s="70" t="str">
        <f aca="false">IF(A505="",0,VLOOKUP(A505,データ,15,0))</f>
        <v/>
      </c>
      <c r="J507" s="70" t="str">
        <f aca="false">H507*I507</f>
        <v/>
      </c>
      <c r="K507" s="48"/>
      <c r="L507" s="66"/>
    </row>
    <row r="508" customFormat="false" ht="13.5" hidden="false" customHeight="true" outlineLevel="0" collapsed="false">
      <c r="B508" s="67"/>
      <c r="C508" s="68"/>
      <c r="D508" s="69"/>
      <c r="E508" s="20" t="str">
        <f aca="false">IF(B506="","",VLOOKUP($A506,データ,2,0))</f>
        <v/>
      </c>
      <c r="F508" s="63" t="str">
        <f aca="false">IF(C506="","",VLOOKUP($A506,データ,2,0))</f>
        <v/>
      </c>
      <c r="G508" s="64" t="str">
        <f aca="false">IF(A505="","",IF(VLOOKUP(A505,データ,16,0)=0,"",VLOOKUP(VLOOKUP(A505,データ,16,0),品名,2)))</f>
        <v/>
      </c>
      <c r="H508" s="70" t="str">
        <f aca="false">IF(A505="",0,VLOOKUP(A505,データ,17,0))</f>
        <v/>
      </c>
      <c r="I508" s="70" t="str">
        <f aca="false">IF(A505="",0,VLOOKUP(A505,データ,18,0))</f>
        <v/>
      </c>
      <c r="J508" s="70" t="str">
        <f aca="false">H508*I508</f>
        <v/>
      </c>
      <c r="K508" s="48"/>
      <c r="L508" s="66"/>
    </row>
    <row r="509" customFormat="false" ht="13.5" hidden="false" customHeight="true" outlineLevel="0" collapsed="false">
      <c r="B509" s="67"/>
      <c r="C509" s="68"/>
      <c r="D509" s="69"/>
      <c r="E509" s="20" t="str">
        <f aca="false">IF(B507="","",VLOOKUP($A507,データ,2,0))</f>
        <v/>
      </c>
      <c r="F509" s="63" t="str">
        <f aca="false">IF(C507="","",VLOOKUP($A507,データ,2,0))</f>
        <v/>
      </c>
      <c r="G509" s="64" t="str">
        <f aca="false">IF(A505="","",IF(VLOOKUP(A505,データ,19,0)=0,"",VLOOKUP(VLOOKUP(A505,データ,19,0),品名,2)))</f>
        <v/>
      </c>
      <c r="H509" s="71" t="str">
        <f aca="false">IF(A505="",0,VLOOKUP(A505,データ,20,0))</f>
        <v/>
      </c>
      <c r="I509" s="72" t="str">
        <f aca="false">IF(A505="",0,VLOOKUP(A505,データ,21,0))</f>
        <v/>
      </c>
      <c r="J509" s="72" t="str">
        <f aca="false">H509*I509</f>
        <v/>
      </c>
      <c r="K509" s="48"/>
      <c r="L509" s="66"/>
    </row>
    <row r="510" customFormat="false" ht="13.5" hidden="false" customHeight="true" outlineLevel="0" collapsed="false">
      <c r="B510" s="67" t="str">
        <f aca="false">IF(I510&gt;=1,"k","")</f>
        <v>k</v>
      </c>
      <c r="C510" s="27"/>
      <c r="D510" s="73"/>
      <c r="E510" s="20" t="str">
        <f aca="false">IF(B508="","",VLOOKUP($A508,データ,2,0))</f>
        <v/>
      </c>
      <c r="F510" s="63" t="str">
        <f aca="false">IF(C508="","",VLOOKUP($A508,データ,2,0))</f>
        <v/>
      </c>
      <c r="G510" s="5" t="s">
        <v>38</v>
      </c>
      <c r="H510" s="5"/>
      <c r="I510" s="46" t="str">
        <f aca="false">SUM(I505:I509)</f>
        <v/>
      </c>
      <c r="J510" s="46" t="str">
        <f aca="false">SUM(J505:J509)</f>
        <v/>
      </c>
      <c r="K510" s="46" t="str">
        <f aca="false">IF(J510&lt;5000,J510,5000)</f>
        <v/>
      </c>
      <c r="L510" s="47" t="n">
        <f aca="false">+J510-K510</f>
        <v>0</v>
      </c>
    </row>
    <row r="511" customFormat="false" ht="13.5" hidden="false" customHeight="true" outlineLevel="0" collapsed="false">
      <c r="A511" s="1" t="str">
        <f aca="false">IF(B511&gt;=1,SMALL(順,B511),"")</f>
        <v/>
      </c>
      <c r="C511" s="77" t="s">
        <v>37</v>
      </c>
      <c r="D511" s="77"/>
      <c r="E511" s="77"/>
      <c r="F511" s="77"/>
      <c r="G511" s="77"/>
      <c r="H511" s="77"/>
      <c r="I511" s="77"/>
      <c r="J511" s="77"/>
      <c r="K511" s="75" t="n">
        <f aca="true">IF(K510&lt;1,"",SUMIF($B$8:INDIRECT("b"&amp;ROW()),"=k",$K$8:$K$707))</f>
        <v>0</v>
      </c>
      <c r="L511" s="76"/>
    </row>
    <row r="512" customFormat="false" ht="13.5" hidden="false" customHeight="true" outlineLevel="0" collapsed="false">
      <c r="A512" s="61" t="str">
        <f aca="false">IF(B512="","",SMALL(順,B512))</f>
        <v/>
      </c>
      <c r="B512" s="1" t="str">
        <f aca="false">IF(B505="","",IF(B505+1&gt;入力用!$W$8,"",B505+1))</f>
        <v/>
      </c>
      <c r="C512" s="23" t="str">
        <f aca="false">B512</f>
        <v/>
      </c>
      <c r="D512" s="62"/>
      <c r="E512" s="20" t="str">
        <f aca="false">IF($B512="","",VLOOKUP($A512,データ,5,0))</f>
        <v/>
      </c>
      <c r="F512" s="63" t="str">
        <f aca="false">IF($B512="","",VLOOKUP($A512,データ,6,0))</f>
        <v/>
      </c>
      <c r="G512" s="64" t="str">
        <f aca="false">IF(A512="","",IF(VLOOKUP(A512,データ,7,0)=0,"",VLOOKUP(VLOOKUP(A512,データ,7,0),品名,2)))</f>
        <v/>
      </c>
      <c r="H512" s="65" t="str">
        <f aca="false">IF(A512="",0,VLOOKUP(A512,データ,8,0))</f>
        <v/>
      </c>
      <c r="I512" s="65" t="str">
        <f aca="false">IF(A512="",0,VLOOKUP(A512,データ,9,0))</f>
        <v/>
      </c>
      <c r="J512" s="65" t="str">
        <f aca="false">H512*I512</f>
        <v/>
      </c>
      <c r="K512" s="48"/>
      <c r="L512" s="66"/>
    </row>
    <row r="513" customFormat="false" ht="13.5" hidden="false" customHeight="true" outlineLevel="0" collapsed="false">
      <c r="B513" s="67"/>
      <c r="C513" s="68"/>
      <c r="D513" s="69"/>
      <c r="E513" s="20" t="str">
        <f aca="false">IF(B511="","",VLOOKUP($A511,データ,2,0))</f>
        <v/>
      </c>
      <c r="F513" s="63" t="n">
        <f aca="false">IF(C511="","",VLOOKUP($A511,データ,2,0))</f>
        <v>1</v>
      </c>
      <c r="G513" s="64" t="str">
        <f aca="false">IF(A512="","",IF(VLOOKUP(A512,データ,10,0)=0,"",VLOOKUP(VLOOKUP(A512,データ,10,0),品名,2)))</f>
        <v/>
      </c>
      <c r="H513" s="70" t="str">
        <f aca="false">IF(A512="",0,VLOOKUP(A512,データ,11,0))</f>
        <v/>
      </c>
      <c r="I513" s="70" t="str">
        <f aca="false">IF(A512="",0,VLOOKUP(A512,データ,12,0))</f>
        <v/>
      </c>
      <c r="J513" s="70" t="str">
        <f aca="false">H513*I513</f>
        <v/>
      </c>
      <c r="K513" s="48"/>
      <c r="L513" s="66"/>
    </row>
    <row r="514" customFormat="false" ht="13.5" hidden="false" customHeight="true" outlineLevel="0" collapsed="false">
      <c r="B514" s="67"/>
      <c r="C514" s="68" t="str">
        <f aca="false">IF($B512="","",VLOOKUP($A512,データ,3,0))</f>
        <v/>
      </c>
      <c r="D514" s="69" t="str">
        <f aca="false">IF($B512="","",VLOOKUP($A512,データ,4,0))</f>
        <v/>
      </c>
      <c r="E514" s="20" t="str">
        <f aca="false">IF(B512="","",VLOOKUP($A512,データ,2,0))</f>
        <v/>
      </c>
      <c r="F514" s="63" t="str">
        <f aca="false">IF(C512="","",VLOOKUP($A512,データ,2,0))</f>
        <v/>
      </c>
      <c r="G514" s="64" t="str">
        <f aca="false">IF(A512="","",IF(VLOOKUP(A512,データ,13,0)=0,"",VLOOKUP(VLOOKUP(A512,データ,13,0),品名,2)))</f>
        <v/>
      </c>
      <c r="H514" s="70" t="str">
        <f aca="false">IF(A512="",0,VLOOKUP(A512,データ,14,0))</f>
        <v/>
      </c>
      <c r="I514" s="70" t="str">
        <f aca="false">IF(A512="",0,VLOOKUP(A512,データ,15,0))</f>
        <v/>
      </c>
      <c r="J514" s="70" t="str">
        <f aca="false">H514*I514</f>
        <v/>
      </c>
      <c r="K514" s="48"/>
      <c r="L514" s="66"/>
    </row>
    <row r="515" customFormat="false" ht="13.5" hidden="false" customHeight="true" outlineLevel="0" collapsed="false">
      <c r="B515" s="67"/>
      <c r="C515" s="68"/>
      <c r="D515" s="69"/>
      <c r="E515" s="20" t="str">
        <f aca="false">IF(B513="","",VLOOKUP($A513,データ,2,0))</f>
        <v/>
      </c>
      <c r="F515" s="63" t="str">
        <f aca="false">IF(C513="","",VLOOKUP($A513,データ,2,0))</f>
        <v/>
      </c>
      <c r="G515" s="64" t="str">
        <f aca="false">IF(A512="","",IF(VLOOKUP(A512,データ,16,0)=0,"",VLOOKUP(VLOOKUP(A512,データ,16,0),品名,2)))</f>
        <v/>
      </c>
      <c r="H515" s="70" t="str">
        <f aca="false">IF(A512="",0,VLOOKUP(A512,データ,17,0))</f>
        <v/>
      </c>
      <c r="I515" s="70" t="str">
        <f aca="false">IF(A512="",0,VLOOKUP(A512,データ,18,0))</f>
        <v/>
      </c>
      <c r="J515" s="70" t="str">
        <f aca="false">H515*I515</f>
        <v/>
      </c>
      <c r="K515" s="48"/>
      <c r="L515" s="66"/>
    </row>
    <row r="516" customFormat="false" ht="13.5" hidden="false" customHeight="true" outlineLevel="0" collapsed="false">
      <c r="B516" s="67"/>
      <c r="C516" s="68"/>
      <c r="D516" s="69"/>
      <c r="E516" s="20" t="str">
        <f aca="false">IF(B514="","",VLOOKUP($A514,データ,2,0))</f>
        <v/>
      </c>
      <c r="F516" s="63" t="str">
        <f aca="false">IF(C514="","",VLOOKUP($A514,データ,2,0))</f>
        <v/>
      </c>
      <c r="G516" s="64" t="str">
        <f aca="false">IF(A512="","",IF(VLOOKUP(A512,データ,19,0)=0,"",VLOOKUP(VLOOKUP(A512,データ,19,0),品名,2)))</f>
        <v/>
      </c>
      <c r="H516" s="71" t="str">
        <f aca="false">IF(A512="",0,VLOOKUP(A512,データ,20,0))</f>
        <v/>
      </c>
      <c r="I516" s="72" t="str">
        <f aca="false">IF(A512="",0,VLOOKUP(A512,データ,21,0))</f>
        <v/>
      </c>
      <c r="J516" s="72" t="str">
        <f aca="false">H516*I516</f>
        <v/>
      </c>
      <c r="K516" s="48"/>
      <c r="L516" s="66"/>
    </row>
    <row r="517" customFormat="false" ht="13.5" hidden="false" customHeight="true" outlineLevel="0" collapsed="false">
      <c r="B517" s="67" t="str">
        <f aca="false">IF(I517&gt;=1,"k","")</f>
        <v>k</v>
      </c>
      <c r="C517" s="27"/>
      <c r="D517" s="73"/>
      <c r="E517" s="20" t="str">
        <f aca="false">IF(B515="","",VLOOKUP($A515,データ,2,0))</f>
        <v/>
      </c>
      <c r="F517" s="63" t="str">
        <f aca="false">IF(C515="","",VLOOKUP($A515,データ,2,0))</f>
        <v/>
      </c>
      <c r="G517" s="5" t="s">
        <v>38</v>
      </c>
      <c r="H517" s="5"/>
      <c r="I517" s="46" t="str">
        <f aca="false">SUM(I512:I516)</f>
        <v/>
      </c>
      <c r="J517" s="46" t="str">
        <f aca="false">SUM(J512:J516)</f>
        <v/>
      </c>
      <c r="K517" s="46" t="str">
        <f aca="false">IF(J517&lt;5000,J517,5000)</f>
        <v/>
      </c>
      <c r="L517" s="47" t="n">
        <f aca="false">+J517-K517</f>
        <v>0</v>
      </c>
    </row>
    <row r="518" customFormat="false" ht="13.5" hidden="false" customHeight="true" outlineLevel="0" collapsed="false">
      <c r="A518" s="1" t="str">
        <f aca="false">IF(B518&gt;=1,SMALL(順,B518),"")</f>
        <v/>
      </c>
      <c r="C518" s="77" t="s">
        <v>37</v>
      </c>
      <c r="D518" s="77"/>
      <c r="E518" s="77"/>
      <c r="F518" s="77"/>
      <c r="G518" s="77"/>
      <c r="H518" s="77"/>
      <c r="I518" s="77"/>
      <c r="J518" s="77"/>
      <c r="K518" s="75" t="n">
        <f aca="true">IF(K517&lt;1,"",SUMIF($B$8:INDIRECT("b"&amp;ROW()),"=k",$K$8:$K$707))</f>
        <v>0</v>
      </c>
      <c r="L518" s="76"/>
    </row>
    <row r="519" customFormat="false" ht="13.5" hidden="false" customHeight="true" outlineLevel="0" collapsed="false">
      <c r="A519" s="61" t="str">
        <f aca="false">IF(B519="","",SMALL(順,B519))</f>
        <v/>
      </c>
      <c r="B519" s="1" t="str">
        <f aca="false">IF(B512="","",IF(B512+1&gt;入力用!$W$8,"",B512+1))</f>
        <v/>
      </c>
      <c r="C519" s="23" t="str">
        <f aca="false">B519</f>
        <v/>
      </c>
      <c r="D519" s="62"/>
      <c r="E519" s="20" t="str">
        <f aca="false">IF($B519="","",VLOOKUP($A519,データ,5,0))</f>
        <v/>
      </c>
      <c r="F519" s="63" t="str">
        <f aca="false">IF($B519="","",VLOOKUP($A519,データ,6,0))</f>
        <v/>
      </c>
      <c r="G519" s="64" t="str">
        <f aca="false">IF(A519="","",IF(VLOOKUP(A519,データ,7,0)=0,"",VLOOKUP(VLOOKUP(A519,データ,7,0),品名,2)))</f>
        <v/>
      </c>
      <c r="H519" s="65" t="str">
        <f aca="false">IF(A519="",0,VLOOKUP(A519,データ,8,0))</f>
        <v/>
      </c>
      <c r="I519" s="65" t="str">
        <f aca="false">IF(A519="",0,VLOOKUP(A519,データ,9,0))</f>
        <v/>
      </c>
      <c r="J519" s="65" t="str">
        <f aca="false">H519*I519</f>
        <v/>
      </c>
      <c r="K519" s="48"/>
      <c r="L519" s="66"/>
    </row>
    <row r="520" customFormat="false" ht="13.5" hidden="false" customHeight="true" outlineLevel="0" collapsed="false">
      <c r="B520" s="67"/>
      <c r="C520" s="68"/>
      <c r="D520" s="69"/>
      <c r="E520" s="20" t="str">
        <f aca="false">IF(B518="","",VLOOKUP($A518,データ,2,0))</f>
        <v/>
      </c>
      <c r="F520" s="63" t="n">
        <f aca="false">IF(C518="","",VLOOKUP($A518,データ,2,0))</f>
        <v>1</v>
      </c>
      <c r="G520" s="64" t="str">
        <f aca="false">IF(A519="","",IF(VLOOKUP(A519,データ,10,0)=0,"",VLOOKUP(VLOOKUP(A519,データ,10,0),品名,2)))</f>
        <v/>
      </c>
      <c r="H520" s="70" t="str">
        <f aca="false">IF(A519="",0,VLOOKUP(A519,データ,11,0))</f>
        <v/>
      </c>
      <c r="I520" s="70" t="str">
        <f aca="false">IF(A519="",0,VLOOKUP(A519,データ,12,0))</f>
        <v/>
      </c>
      <c r="J520" s="70" t="str">
        <f aca="false">H520*I520</f>
        <v/>
      </c>
      <c r="K520" s="48"/>
      <c r="L520" s="66"/>
    </row>
    <row r="521" customFormat="false" ht="13.5" hidden="false" customHeight="true" outlineLevel="0" collapsed="false">
      <c r="B521" s="67"/>
      <c r="C521" s="68" t="str">
        <f aca="false">IF($B519="","",VLOOKUP($A519,データ,3,0))</f>
        <v/>
      </c>
      <c r="D521" s="69" t="str">
        <f aca="false">IF($B519="","",VLOOKUP($A519,データ,4,0))</f>
        <v/>
      </c>
      <c r="E521" s="20" t="str">
        <f aca="false">IF(B519="","",VLOOKUP($A519,データ,2,0))</f>
        <v/>
      </c>
      <c r="F521" s="63" t="str">
        <f aca="false">IF(C519="","",VLOOKUP($A519,データ,2,0))</f>
        <v/>
      </c>
      <c r="G521" s="64" t="str">
        <f aca="false">IF(A519="","",IF(VLOOKUP(A519,データ,13,0)=0,"",VLOOKUP(VLOOKUP(A519,データ,13,0),品名,2)))</f>
        <v/>
      </c>
      <c r="H521" s="70" t="str">
        <f aca="false">IF(A519="",0,VLOOKUP(A519,データ,14,0))</f>
        <v/>
      </c>
      <c r="I521" s="70" t="str">
        <f aca="false">IF(A519="",0,VLOOKUP(A519,データ,15,0))</f>
        <v/>
      </c>
      <c r="J521" s="70" t="str">
        <f aca="false">H521*I521</f>
        <v/>
      </c>
      <c r="K521" s="48"/>
      <c r="L521" s="66"/>
    </row>
    <row r="522" customFormat="false" ht="13.5" hidden="false" customHeight="true" outlineLevel="0" collapsed="false">
      <c r="B522" s="67"/>
      <c r="C522" s="68"/>
      <c r="D522" s="69"/>
      <c r="E522" s="20" t="str">
        <f aca="false">IF(B520="","",VLOOKUP($A520,データ,2,0))</f>
        <v/>
      </c>
      <c r="F522" s="63" t="str">
        <f aca="false">IF(C520="","",VLOOKUP($A520,データ,2,0))</f>
        <v/>
      </c>
      <c r="G522" s="64" t="str">
        <f aca="false">IF(A519="","",IF(VLOOKUP(A519,データ,16,0)=0,"",VLOOKUP(VLOOKUP(A519,データ,16,0),品名,2)))</f>
        <v/>
      </c>
      <c r="H522" s="70" t="str">
        <f aca="false">IF(A519="",0,VLOOKUP(A519,データ,17,0))</f>
        <v/>
      </c>
      <c r="I522" s="70" t="str">
        <f aca="false">IF(A519="",0,VLOOKUP(A519,データ,18,0))</f>
        <v/>
      </c>
      <c r="J522" s="70" t="str">
        <f aca="false">H522*I522</f>
        <v/>
      </c>
      <c r="K522" s="48"/>
      <c r="L522" s="66"/>
    </row>
    <row r="523" customFormat="false" ht="13.5" hidden="false" customHeight="true" outlineLevel="0" collapsed="false">
      <c r="B523" s="67"/>
      <c r="C523" s="68"/>
      <c r="D523" s="69"/>
      <c r="E523" s="20" t="str">
        <f aca="false">IF(B521="","",VLOOKUP($A521,データ,2,0))</f>
        <v/>
      </c>
      <c r="F523" s="63" t="str">
        <f aca="false">IF(C521="","",VLOOKUP($A521,データ,2,0))</f>
        <v/>
      </c>
      <c r="G523" s="64" t="str">
        <f aca="false">IF(A519="","",IF(VLOOKUP(A519,データ,19,0)=0,"",VLOOKUP(VLOOKUP(A519,データ,19,0),品名,2)))</f>
        <v/>
      </c>
      <c r="H523" s="71" t="str">
        <f aca="false">IF(A519="",0,VLOOKUP(A519,データ,20,0))</f>
        <v/>
      </c>
      <c r="I523" s="72" t="str">
        <f aca="false">IF(A519="",0,VLOOKUP(A519,データ,21,0))</f>
        <v/>
      </c>
      <c r="J523" s="72" t="str">
        <f aca="false">H523*I523</f>
        <v/>
      </c>
      <c r="K523" s="48"/>
      <c r="L523" s="66"/>
    </row>
    <row r="524" customFormat="false" ht="13.5" hidden="false" customHeight="true" outlineLevel="0" collapsed="false">
      <c r="B524" s="67" t="str">
        <f aca="false">IF(I524&gt;=1,"k","")</f>
        <v>k</v>
      </c>
      <c r="C524" s="27"/>
      <c r="D524" s="73"/>
      <c r="E524" s="20" t="str">
        <f aca="false">IF(B522="","",VLOOKUP($A522,データ,2,0))</f>
        <v/>
      </c>
      <c r="F524" s="63" t="str">
        <f aca="false">IF(C522="","",VLOOKUP($A522,データ,2,0))</f>
        <v/>
      </c>
      <c r="G524" s="5" t="s">
        <v>38</v>
      </c>
      <c r="H524" s="5"/>
      <c r="I524" s="46" t="str">
        <f aca="false">SUM(I519:I523)</f>
        <v/>
      </c>
      <c r="J524" s="46" t="str">
        <f aca="false">SUM(J519:J523)</f>
        <v/>
      </c>
      <c r="K524" s="46" t="str">
        <f aca="false">IF(J524&lt;5000,J524,5000)</f>
        <v/>
      </c>
      <c r="L524" s="47" t="n">
        <f aca="false">+J524-K524</f>
        <v>0</v>
      </c>
    </row>
    <row r="525" customFormat="false" ht="13.5" hidden="false" customHeight="true" outlineLevel="0" collapsed="false">
      <c r="A525" s="1" t="str">
        <f aca="false">IF(B525&gt;=1,SMALL(順,B525),"")</f>
        <v/>
      </c>
      <c r="C525" s="77" t="s">
        <v>37</v>
      </c>
      <c r="D525" s="77"/>
      <c r="E525" s="77"/>
      <c r="F525" s="77"/>
      <c r="G525" s="77"/>
      <c r="H525" s="77"/>
      <c r="I525" s="77"/>
      <c r="J525" s="77"/>
      <c r="K525" s="75" t="n">
        <f aca="true">IF(K524&lt;1,"",SUMIF($B$8:INDIRECT("b"&amp;ROW()),"=k",$K$8:$K$707))</f>
        <v>0</v>
      </c>
      <c r="L525" s="76"/>
    </row>
    <row r="526" customFormat="false" ht="13.5" hidden="false" customHeight="true" outlineLevel="0" collapsed="false">
      <c r="A526" s="61" t="str">
        <f aca="false">IF(B526="","",SMALL(順,B526))</f>
        <v/>
      </c>
      <c r="B526" s="1" t="str">
        <f aca="false">IF(B519="","",IF(B519+1&gt;入力用!$W$8,"",B519+1))</f>
        <v/>
      </c>
      <c r="C526" s="23" t="str">
        <f aca="false">B526</f>
        <v/>
      </c>
      <c r="D526" s="62"/>
      <c r="E526" s="20" t="str">
        <f aca="false">IF($B526="","",VLOOKUP($A526,データ,5,0))</f>
        <v/>
      </c>
      <c r="F526" s="63" t="str">
        <f aca="false">IF($B526="","",VLOOKUP($A526,データ,6,0))</f>
        <v/>
      </c>
      <c r="G526" s="64" t="str">
        <f aca="false">IF(A526="","",IF(VLOOKUP(A526,データ,7,0)=0,"",VLOOKUP(VLOOKUP(A526,データ,7,0),品名,2)))</f>
        <v/>
      </c>
      <c r="H526" s="65" t="str">
        <f aca="false">IF(A526="",0,VLOOKUP(A526,データ,8,0))</f>
        <v/>
      </c>
      <c r="I526" s="65" t="str">
        <f aca="false">IF(A526="",0,VLOOKUP(A526,データ,9,0))</f>
        <v/>
      </c>
      <c r="J526" s="65" t="str">
        <f aca="false">H526*I526</f>
        <v/>
      </c>
      <c r="K526" s="48"/>
      <c r="L526" s="66"/>
    </row>
    <row r="527" customFormat="false" ht="13.5" hidden="false" customHeight="true" outlineLevel="0" collapsed="false">
      <c r="B527" s="67"/>
      <c r="C527" s="68"/>
      <c r="D527" s="69"/>
      <c r="E527" s="20" t="str">
        <f aca="false">IF(B525="","",VLOOKUP($A525,データ,2,0))</f>
        <v/>
      </c>
      <c r="F527" s="63" t="n">
        <f aca="false">IF(C525="","",VLOOKUP($A525,データ,2,0))</f>
        <v>1</v>
      </c>
      <c r="G527" s="64" t="str">
        <f aca="false">IF(A526="","",IF(VLOOKUP(A526,データ,10,0)=0,"",VLOOKUP(VLOOKUP(A526,データ,10,0),品名,2)))</f>
        <v/>
      </c>
      <c r="H527" s="70" t="str">
        <f aca="false">IF(A526="",0,VLOOKUP(A526,データ,11,0))</f>
        <v/>
      </c>
      <c r="I527" s="70" t="str">
        <f aca="false">IF(A526="",0,VLOOKUP(A526,データ,12,0))</f>
        <v/>
      </c>
      <c r="J527" s="70" t="str">
        <f aca="false">H527*I527</f>
        <v/>
      </c>
      <c r="K527" s="48"/>
      <c r="L527" s="66"/>
    </row>
    <row r="528" customFormat="false" ht="13.5" hidden="false" customHeight="true" outlineLevel="0" collapsed="false">
      <c r="B528" s="67"/>
      <c r="C528" s="68" t="str">
        <f aca="false">IF($B526="","",VLOOKUP($A526,データ,3,0))</f>
        <v/>
      </c>
      <c r="D528" s="69" t="str">
        <f aca="false">IF($B526="","",VLOOKUP($A526,データ,4,0))</f>
        <v/>
      </c>
      <c r="E528" s="20" t="str">
        <f aca="false">IF(B526="","",VLOOKUP($A526,データ,2,0))</f>
        <v/>
      </c>
      <c r="F528" s="63" t="str">
        <f aca="false">IF(C526="","",VLOOKUP($A526,データ,2,0))</f>
        <v/>
      </c>
      <c r="G528" s="64" t="str">
        <f aca="false">IF(A526="","",IF(VLOOKUP(A526,データ,13,0)=0,"",VLOOKUP(VLOOKUP(A526,データ,13,0),品名,2)))</f>
        <v/>
      </c>
      <c r="H528" s="70" t="str">
        <f aca="false">IF(A526="",0,VLOOKUP(A526,データ,14,0))</f>
        <v/>
      </c>
      <c r="I528" s="70" t="str">
        <f aca="false">IF(A526="",0,VLOOKUP(A526,データ,15,0))</f>
        <v/>
      </c>
      <c r="J528" s="70" t="str">
        <f aca="false">H528*I528</f>
        <v/>
      </c>
      <c r="K528" s="48"/>
      <c r="L528" s="66"/>
    </row>
    <row r="529" customFormat="false" ht="13.5" hidden="false" customHeight="true" outlineLevel="0" collapsed="false">
      <c r="B529" s="67"/>
      <c r="C529" s="68"/>
      <c r="D529" s="69"/>
      <c r="E529" s="20" t="str">
        <f aca="false">IF(B527="","",VLOOKUP($A527,データ,2,0))</f>
        <v/>
      </c>
      <c r="F529" s="63" t="str">
        <f aca="false">IF(C527="","",VLOOKUP($A527,データ,2,0))</f>
        <v/>
      </c>
      <c r="G529" s="64" t="str">
        <f aca="false">IF(A526="","",IF(VLOOKUP(A526,データ,16,0)=0,"",VLOOKUP(VLOOKUP(A526,データ,16,0),品名,2)))</f>
        <v/>
      </c>
      <c r="H529" s="70" t="str">
        <f aca="false">IF(A526="",0,VLOOKUP(A526,データ,17,0))</f>
        <v/>
      </c>
      <c r="I529" s="70" t="str">
        <f aca="false">IF(A526="",0,VLOOKUP(A526,データ,18,0))</f>
        <v/>
      </c>
      <c r="J529" s="70" t="str">
        <f aca="false">H529*I529</f>
        <v/>
      </c>
      <c r="K529" s="48"/>
      <c r="L529" s="66"/>
    </row>
    <row r="530" customFormat="false" ht="13.5" hidden="false" customHeight="true" outlineLevel="0" collapsed="false">
      <c r="B530" s="67"/>
      <c r="C530" s="68"/>
      <c r="D530" s="69"/>
      <c r="E530" s="20" t="str">
        <f aca="false">IF(B528="","",VLOOKUP($A528,データ,2,0))</f>
        <v/>
      </c>
      <c r="F530" s="63" t="str">
        <f aca="false">IF(C528="","",VLOOKUP($A528,データ,2,0))</f>
        <v/>
      </c>
      <c r="G530" s="64" t="str">
        <f aca="false">IF(A526="","",IF(VLOOKUP(A526,データ,19,0)=0,"",VLOOKUP(VLOOKUP(A526,データ,19,0),品名,2)))</f>
        <v/>
      </c>
      <c r="H530" s="71" t="str">
        <f aca="false">IF(A526="",0,VLOOKUP(A526,データ,20,0))</f>
        <v/>
      </c>
      <c r="I530" s="72" t="str">
        <f aca="false">IF(A526="",0,VLOOKUP(A526,データ,21,0))</f>
        <v/>
      </c>
      <c r="J530" s="72" t="str">
        <f aca="false">H530*I530</f>
        <v/>
      </c>
      <c r="K530" s="48"/>
      <c r="L530" s="66"/>
    </row>
    <row r="531" customFormat="false" ht="13.5" hidden="false" customHeight="true" outlineLevel="0" collapsed="false">
      <c r="B531" s="67" t="str">
        <f aca="false">IF(I531&gt;=1,"k","")</f>
        <v>k</v>
      </c>
      <c r="C531" s="27"/>
      <c r="D531" s="73"/>
      <c r="E531" s="20" t="str">
        <f aca="false">IF(B529="","",VLOOKUP($A529,データ,2,0))</f>
        <v/>
      </c>
      <c r="F531" s="63" t="str">
        <f aca="false">IF(C529="","",VLOOKUP($A529,データ,2,0))</f>
        <v/>
      </c>
      <c r="G531" s="5" t="s">
        <v>38</v>
      </c>
      <c r="H531" s="5"/>
      <c r="I531" s="46" t="str">
        <f aca="false">SUM(I526:I530)</f>
        <v/>
      </c>
      <c r="J531" s="46" t="str">
        <f aca="false">SUM(J526:J530)</f>
        <v/>
      </c>
      <c r="K531" s="46" t="str">
        <f aca="false">IF(J531&lt;5000,J531,5000)</f>
        <v/>
      </c>
      <c r="L531" s="47" t="n">
        <f aca="false">+J531-K531</f>
        <v>0</v>
      </c>
    </row>
    <row r="532" customFormat="false" ht="13.5" hidden="false" customHeight="true" outlineLevel="0" collapsed="false">
      <c r="A532" s="1" t="str">
        <f aca="false">IF(B532&gt;=1,SMALL(順,B532),"")</f>
        <v/>
      </c>
      <c r="C532" s="77" t="s">
        <v>37</v>
      </c>
      <c r="D532" s="77"/>
      <c r="E532" s="77"/>
      <c r="F532" s="77"/>
      <c r="G532" s="77"/>
      <c r="H532" s="77"/>
      <c r="I532" s="77"/>
      <c r="J532" s="77"/>
      <c r="K532" s="75" t="n">
        <f aca="true">IF(K531&lt;1,"",SUMIF($B$8:INDIRECT("b"&amp;ROW()),"=k",$K$8:$K$707))</f>
        <v>0</v>
      </c>
      <c r="L532" s="76"/>
    </row>
    <row r="533" customFormat="false" ht="13.5" hidden="false" customHeight="true" outlineLevel="0" collapsed="false">
      <c r="A533" s="61" t="str">
        <f aca="false">IF(B533="","",SMALL(順,B533))</f>
        <v/>
      </c>
      <c r="B533" s="1" t="str">
        <f aca="false">IF(B526="","",IF(B526+1&gt;入力用!$W$8,"",B526+1))</f>
        <v/>
      </c>
      <c r="C533" s="23" t="str">
        <f aca="false">B533</f>
        <v/>
      </c>
      <c r="D533" s="62"/>
      <c r="E533" s="20" t="str">
        <f aca="false">IF($B533="","",VLOOKUP($A533,データ,5,0))</f>
        <v/>
      </c>
      <c r="F533" s="63" t="str">
        <f aca="false">IF($B533="","",VLOOKUP($A533,データ,6,0))</f>
        <v/>
      </c>
      <c r="G533" s="64" t="str">
        <f aca="false">IF(A533="","",IF(VLOOKUP(A533,データ,7,0)=0,"",VLOOKUP(VLOOKUP(A533,データ,7,0),品名,2)))</f>
        <v/>
      </c>
      <c r="H533" s="65" t="str">
        <f aca="false">IF(A533="",0,VLOOKUP(A533,データ,8,0))</f>
        <v/>
      </c>
      <c r="I533" s="65" t="str">
        <f aca="false">IF(A533="",0,VLOOKUP(A533,データ,9,0))</f>
        <v/>
      </c>
      <c r="J533" s="65" t="str">
        <f aca="false">H533*I533</f>
        <v/>
      </c>
      <c r="K533" s="48"/>
      <c r="L533" s="66"/>
    </row>
    <row r="534" customFormat="false" ht="13.5" hidden="false" customHeight="true" outlineLevel="0" collapsed="false">
      <c r="B534" s="67"/>
      <c r="C534" s="68"/>
      <c r="D534" s="69"/>
      <c r="E534" s="20" t="str">
        <f aca="false">IF(B532="","",VLOOKUP($A532,データ,2,0))</f>
        <v/>
      </c>
      <c r="F534" s="63" t="n">
        <f aca="false">IF(C532="","",VLOOKUP($A532,データ,2,0))</f>
        <v>1</v>
      </c>
      <c r="G534" s="64" t="str">
        <f aca="false">IF(A533="","",IF(VLOOKUP(A533,データ,10,0)=0,"",VLOOKUP(VLOOKUP(A533,データ,10,0),品名,2)))</f>
        <v/>
      </c>
      <c r="H534" s="70" t="str">
        <f aca="false">IF(A533="",0,VLOOKUP(A533,データ,11,0))</f>
        <v/>
      </c>
      <c r="I534" s="70" t="str">
        <f aca="false">IF(A533="",0,VLOOKUP(A533,データ,12,0))</f>
        <v/>
      </c>
      <c r="J534" s="70" t="str">
        <f aca="false">H534*I534</f>
        <v/>
      </c>
      <c r="K534" s="48"/>
      <c r="L534" s="66"/>
    </row>
    <row r="535" customFormat="false" ht="13.5" hidden="false" customHeight="true" outlineLevel="0" collapsed="false">
      <c r="B535" s="67"/>
      <c r="C535" s="68" t="str">
        <f aca="false">IF($B533="","",VLOOKUP($A533,データ,3,0))</f>
        <v/>
      </c>
      <c r="D535" s="69" t="str">
        <f aca="false">IF($B533="","",VLOOKUP($A533,データ,4,0))</f>
        <v/>
      </c>
      <c r="E535" s="20" t="str">
        <f aca="false">IF(B533="","",VLOOKUP($A533,データ,2,0))</f>
        <v/>
      </c>
      <c r="F535" s="63" t="str">
        <f aca="false">IF(C533="","",VLOOKUP($A533,データ,2,0))</f>
        <v/>
      </c>
      <c r="G535" s="64" t="str">
        <f aca="false">IF(A533="","",IF(VLOOKUP(A533,データ,13,0)=0,"",VLOOKUP(VLOOKUP(A533,データ,13,0),品名,2)))</f>
        <v/>
      </c>
      <c r="H535" s="70" t="str">
        <f aca="false">IF(A533="",0,VLOOKUP(A533,データ,14,0))</f>
        <v/>
      </c>
      <c r="I535" s="70" t="str">
        <f aca="false">IF(A533="",0,VLOOKUP(A533,データ,15,0))</f>
        <v/>
      </c>
      <c r="J535" s="70" t="str">
        <f aca="false">H535*I535</f>
        <v/>
      </c>
      <c r="K535" s="48"/>
      <c r="L535" s="66"/>
    </row>
    <row r="536" customFormat="false" ht="13.5" hidden="false" customHeight="true" outlineLevel="0" collapsed="false">
      <c r="B536" s="67"/>
      <c r="C536" s="68"/>
      <c r="D536" s="69"/>
      <c r="E536" s="20" t="str">
        <f aca="false">IF(B534="","",VLOOKUP($A534,データ,2,0))</f>
        <v/>
      </c>
      <c r="F536" s="63" t="str">
        <f aca="false">IF(C534="","",VLOOKUP($A534,データ,2,0))</f>
        <v/>
      </c>
      <c r="G536" s="64" t="str">
        <f aca="false">IF(A533="","",IF(VLOOKUP(A533,データ,16,0)=0,"",VLOOKUP(VLOOKUP(A533,データ,16,0),品名,2)))</f>
        <v/>
      </c>
      <c r="H536" s="70" t="str">
        <f aca="false">IF(A533="",0,VLOOKUP(A533,データ,17,0))</f>
        <v/>
      </c>
      <c r="I536" s="70" t="str">
        <f aca="false">IF(A533="",0,VLOOKUP(A533,データ,18,0))</f>
        <v/>
      </c>
      <c r="J536" s="70" t="str">
        <f aca="false">H536*I536</f>
        <v/>
      </c>
      <c r="K536" s="48"/>
      <c r="L536" s="66"/>
    </row>
    <row r="537" customFormat="false" ht="13.5" hidden="false" customHeight="true" outlineLevel="0" collapsed="false">
      <c r="B537" s="67"/>
      <c r="C537" s="68"/>
      <c r="D537" s="69"/>
      <c r="E537" s="20" t="str">
        <f aca="false">IF(B535="","",VLOOKUP($A535,データ,2,0))</f>
        <v/>
      </c>
      <c r="F537" s="63" t="str">
        <f aca="false">IF(C535="","",VLOOKUP($A535,データ,2,0))</f>
        <v/>
      </c>
      <c r="G537" s="64" t="str">
        <f aca="false">IF(A533="","",IF(VLOOKUP(A533,データ,19,0)=0,"",VLOOKUP(VLOOKUP(A533,データ,19,0),品名,2)))</f>
        <v/>
      </c>
      <c r="H537" s="71" t="str">
        <f aca="false">IF(A533="",0,VLOOKUP(A533,データ,20,0))</f>
        <v/>
      </c>
      <c r="I537" s="72" t="str">
        <f aca="false">IF(A533="",0,VLOOKUP(A533,データ,21,0))</f>
        <v/>
      </c>
      <c r="J537" s="72" t="str">
        <f aca="false">H537*I537</f>
        <v/>
      </c>
      <c r="K537" s="48"/>
      <c r="L537" s="66"/>
    </row>
    <row r="538" customFormat="false" ht="13.5" hidden="false" customHeight="true" outlineLevel="0" collapsed="false">
      <c r="B538" s="67" t="str">
        <f aca="false">IF(I538&gt;=1,"k","")</f>
        <v>k</v>
      </c>
      <c r="C538" s="27"/>
      <c r="D538" s="73"/>
      <c r="E538" s="20" t="str">
        <f aca="false">IF(B536="","",VLOOKUP($A536,データ,2,0))</f>
        <v/>
      </c>
      <c r="F538" s="63" t="str">
        <f aca="false">IF(C536="","",VLOOKUP($A536,データ,2,0))</f>
        <v/>
      </c>
      <c r="G538" s="5" t="s">
        <v>38</v>
      </c>
      <c r="H538" s="5"/>
      <c r="I538" s="46" t="str">
        <f aca="false">SUM(I533:I537)</f>
        <v/>
      </c>
      <c r="J538" s="46" t="str">
        <f aca="false">SUM(J533:J537)</f>
        <v/>
      </c>
      <c r="K538" s="46" t="str">
        <f aca="false">IF(J538&lt;5000,J538,5000)</f>
        <v/>
      </c>
      <c r="L538" s="47" t="n">
        <f aca="false">+J538-K538</f>
        <v>0</v>
      </c>
    </row>
    <row r="539" customFormat="false" ht="13.5" hidden="false" customHeight="true" outlineLevel="0" collapsed="false">
      <c r="A539" s="1" t="str">
        <f aca="false">IF(B539&gt;=1,SMALL(順,B539),"")</f>
        <v/>
      </c>
      <c r="C539" s="77" t="s">
        <v>37</v>
      </c>
      <c r="D539" s="77"/>
      <c r="E539" s="77"/>
      <c r="F539" s="77"/>
      <c r="G539" s="77"/>
      <c r="H539" s="77"/>
      <c r="I539" s="77"/>
      <c r="J539" s="77"/>
      <c r="K539" s="75" t="n">
        <f aca="true">IF(K538&lt;1,"",SUMIF($B$8:INDIRECT("b"&amp;ROW()),"=k",$K$8:$K$707))</f>
        <v>0</v>
      </c>
      <c r="L539" s="76"/>
    </row>
    <row r="540" customFormat="false" ht="13.5" hidden="false" customHeight="true" outlineLevel="0" collapsed="false">
      <c r="A540" s="61" t="str">
        <f aca="false">IF(B540="","",SMALL(順,B540))</f>
        <v/>
      </c>
      <c r="B540" s="1" t="str">
        <f aca="false">IF(B533="","",IF(B533+1&gt;入力用!$W$8,"",B533+1))</f>
        <v/>
      </c>
      <c r="C540" s="23" t="str">
        <f aca="false">B540</f>
        <v/>
      </c>
      <c r="D540" s="62"/>
      <c r="E540" s="20" t="str">
        <f aca="false">IF($B540="","",VLOOKUP($A540,データ,5,0))</f>
        <v/>
      </c>
      <c r="F540" s="63" t="str">
        <f aca="false">IF($B540="","",VLOOKUP($A540,データ,6,0))</f>
        <v/>
      </c>
      <c r="G540" s="64" t="str">
        <f aca="false">IF(A540="","",IF(VLOOKUP(A540,データ,7,0)=0,"",VLOOKUP(VLOOKUP(A540,データ,7,0),品名,2)))</f>
        <v/>
      </c>
      <c r="H540" s="65" t="str">
        <f aca="false">IF(A540="",0,VLOOKUP(A540,データ,8,0))</f>
        <v/>
      </c>
      <c r="I540" s="65" t="str">
        <f aca="false">IF(A540="",0,VLOOKUP(A540,データ,9,0))</f>
        <v/>
      </c>
      <c r="J540" s="65" t="str">
        <f aca="false">H540*I540</f>
        <v/>
      </c>
      <c r="K540" s="48"/>
      <c r="L540" s="66"/>
    </row>
    <row r="541" customFormat="false" ht="13.5" hidden="false" customHeight="true" outlineLevel="0" collapsed="false">
      <c r="B541" s="67"/>
      <c r="C541" s="68"/>
      <c r="D541" s="69"/>
      <c r="E541" s="20" t="str">
        <f aca="false">IF(B539="","",VLOOKUP($A539,データ,2,0))</f>
        <v/>
      </c>
      <c r="F541" s="63" t="n">
        <f aca="false">IF(C539="","",VLOOKUP($A539,データ,2,0))</f>
        <v>1</v>
      </c>
      <c r="G541" s="64" t="str">
        <f aca="false">IF(A540="","",IF(VLOOKUP(A540,データ,10,0)=0,"",VLOOKUP(VLOOKUP(A540,データ,10,0),品名,2)))</f>
        <v/>
      </c>
      <c r="H541" s="70" t="str">
        <f aca="false">IF(A540="",0,VLOOKUP(A540,データ,11,0))</f>
        <v/>
      </c>
      <c r="I541" s="70" t="str">
        <f aca="false">IF(A540="",0,VLOOKUP(A540,データ,12,0))</f>
        <v/>
      </c>
      <c r="J541" s="70" t="str">
        <f aca="false">H541*I541</f>
        <v/>
      </c>
      <c r="K541" s="48"/>
      <c r="L541" s="66"/>
    </row>
    <row r="542" customFormat="false" ht="13.5" hidden="false" customHeight="true" outlineLevel="0" collapsed="false">
      <c r="B542" s="67"/>
      <c r="C542" s="68" t="str">
        <f aca="false">IF($B540="","",VLOOKUP($A540,データ,3,0))</f>
        <v/>
      </c>
      <c r="D542" s="69" t="str">
        <f aca="false">IF($B540="","",VLOOKUP($A540,データ,4,0))</f>
        <v/>
      </c>
      <c r="E542" s="20" t="str">
        <f aca="false">IF(B540="","",VLOOKUP($A540,データ,2,0))</f>
        <v/>
      </c>
      <c r="F542" s="63" t="str">
        <f aca="false">IF(C540="","",VLOOKUP($A540,データ,2,0))</f>
        <v/>
      </c>
      <c r="G542" s="64" t="str">
        <f aca="false">IF(A540="","",IF(VLOOKUP(A540,データ,13,0)=0,"",VLOOKUP(VLOOKUP(A540,データ,13,0),品名,2)))</f>
        <v/>
      </c>
      <c r="H542" s="70" t="str">
        <f aca="false">IF(A540="",0,VLOOKUP(A540,データ,14,0))</f>
        <v/>
      </c>
      <c r="I542" s="70" t="str">
        <f aca="false">IF(A540="",0,VLOOKUP(A540,データ,15,0))</f>
        <v/>
      </c>
      <c r="J542" s="70" t="str">
        <f aca="false">H542*I542</f>
        <v/>
      </c>
      <c r="K542" s="48"/>
      <c r="L542" s="66"/>
    </row>
    <row r="543" customFormat="false" ht="13.5" hidden="false" customHeight="true" outlineLevel="0" collapsed="false">
      <c r="B543" s="67"/>
      <c r="C543" s="68"/>
      <c r="D543" s="69"/>
      <c r="E543" s="20" t="str">
        <f aca="false">IF(B541="","",VLOOKUP($A541,データ,2,0))</f>
        <v/>
      </c>
      <c r="F543" s="63" t="str">
        <f aca="false">IF(C541="","",VLOOKUP($A541,データ,2,0))</f>
        <v/>
      </c>
      <c r="G543" s="64" t="str">
        <f aca="false">IF(A540="","",IF(VLOOKUP(A540,データ,16,0)=0,"",VLOOKUP(VLOOKUP(A540,データ,16,0),品名,2)))</f>
        <v/>
      </c>
      <c r="H543" s="70" t="str">
        <f aca="false">IF(A540="",0,VLOOKUP(A540,データ,17,0))</f>
        <v/>
      </c>
      <c r="I543" s="70" t="str">
        <f aca="false">IF(A540="",0,VLOOKUP(A540,データ,18,0))</f>
        <v/>
      </c>
      <c r="J543" s="70" t="str">
        <f aca="false">H543*I543</f>
        <v/>
      </c>
      <c r="K543" s="48"/>
      <c r="L543" s="66"/>
    </row>
    <row r="544" customFormat="false" ht="13.5" hidden="false" customHeight="true" outlineLevel="0" collapsed="false">
      <c r="B544" s="67"/>
      <c r="C544" s="68"/>
      <c r="D544" s="69"/>
      <c r="E544" s="20" t="str">
        <f aca="false">IF(B542="","",VLOOKUP($A542,データ,2,0))</f>
        <v/>
      </c>
      <c r="F544" s="63" t="str">
        <f aca="false">IF(C542="","",VLOOKUP($A542,データ,2,0))</f>
        <v/>
      </c>
      <c r="G544" s="64" t="str">
        <f aca="false">IF(A540="","",IF(VLOOKUP(A540,データ,19,0)=0,"",VLOOKUP(VLOOKUP(A540,データ,19,0),品名,2)))</f>
        <v/>
      </c>
      <c r="H544" s="71" t="str">
        <f aca="false">IF(A540="",0,VLOOKUP(A540,データ,20,0))</f>
        <v/>
      </c>
      <c r="I544" s="72" t="str">
        <f aca="false">IF(A540="",0,VLOOKUP(A540,データ,21,0))</f>
        <v/>
      </c>
      <c r="J544" s="72" t="str">
        <f aca="false">H544*I544</f>
        <v/>
      </c>
      <c r="K544" s="48"/>
      <c r="L544" s="66"/>
    </row>
    <row r="545" customFormat="false" ht="13.5" hidden="false" customHeight="true" outlineLevel="0" collapsed="false">
      <c r="B545" s="67" t="str">
        <f aca="false">IF(I545&gt;=1,"k","")</f>
        <v>k</v>
      </c>
      <c r="C545" s="27"/>
      <c r="D545" s="73"/>
      <c r="E545" s="20" t="str">
        <f aca="false">IF(B543="","",VLOOKUP($A543,データ,2,0))</f>
        <v/>
      </c>
      <c r="F545" s="63" t="str">
        <f aca="false">IF(C543="","",VLOOKUP($A543,データ,2,0))</f>
        <v/>
      </c>
      <c r="G545" s="5" t="s">
        <v>38</v>
      </c>
      <c r="H545" s="5"/>
      <c r="I545" s="46" t="str">
        <f aca="false">SUM(I540:I544)</f>
        <v/>
      </c>
      <c r="J545" s="46" t="str">
        <f aca="false">SUM(J540:J544)</f>
        <v/>
      </c>
      <c r="K545" s="46" t="str">
        <f aca="false">IF(J545&lt;5000,J545,5000)</f>
        <v/>
      </c>
      <c r="L545" s="47" t="n">
        <f aca="false">+J545-K545</f>
        <v>0</v>
      </c>
    </row>
    <row r="546" customFormat="false" ht="13.5" hidden="false" customHeight="true" outlineLevel="0" collapsed="false">
      <c r="A546" s="1" t="str">
        <f aca="false">IF(B546&gt;=1,SMALL(順,B546),"")</f>
        <v/>
      </c>
      <c r="C546" s="77" t="s">
        <v>37</v>
      </c>
      <c r="D546" s="77"/>
      <c r="E546" s="77"/>
      <c r="F546" s="77"/>
      <c r="G546" s="77"/>
      <c r="H546" s="77"/>
      <c r="I546" s="77"/>
      <c r="J546" s="77"/>
      <c r="K546" s="75" t="n">
        <f aca="true">IF(K545&lt;1,"",SUMIF($B$8:INDIRECT("b"&amp;ROW()),"=k",$K$8:$K$707))</f>
        <v>0</v>
      </c>
      <c r="L546" s="76"/>
    </row>
    <row r="547" customFormat="false" ht="13.5" hidden="false" customHeight="true" outlineLevel="0" collapsed="false">
      <c r="A547" s="61" t="str">
        <f aca="false">IF(B547="","",SMALL(順,B547))</f>
        <v/>
      </c>
      <c r="B547" s="1" t="str">
        <f aca="false">IF(B540="","",IF(B540+1&gt;入力用!$W$8,"",B540+1))</f>
        <v/>
      </c>
      <c r="C547" s="23" t="str">
        <f aca="false">B547</f>
        <v/>
      </c>
      <c r="D547" s="62"/>
      <c r="E547" s="20" t="str">
        <f aca="false">IF($B547="","",VLOOKUP($A547,データ,5,0))</f>
        <v/>
      </c>
      <c r="F547" s="63" t="str">
        <f aca="false">IF($B547="","",VLOOKUP($A547,データ,6,0))</f>
        <v/>
      </c>
      <c r="G547" s="64" t="str">
        <f aca="false">IF(A547="","",IF(VLOOKUP(A547,データ,7,0)=0,"",VLOOKUP(VLOOKUP(A547,データ,7,0),品名,2)))</f>
        <v/>
      </c>
      <c r="H547" s="65" t="str">
        <f aca="false">IF(A547="",0,VLOOKUP(A547,データ,8,0))</f>
        <v/>
      </c>
      <c r="I547" s="65" t="str">
        <f aca="false">IF(A547="",0,VLOOKUP(A547,データ,9,0))</f>
        <v/>
      </c>
      <c r="J547" s="65" t="str">
        <f aca="false">H547*I547</f>
        <v/>
      </c>
      <c r="K547" s="48"/>
      <c r="L547" s="66"/>
    </row>
    <row r="548" customFormat="false" ht="13.5" hidden="false" customHeight="true" outlineLevel="0" collapsed="false">
      <c r="B548" s="67"/>
      <c r="C548" s="68"/>
      <c r="D548" s="69"/>
      <c r="E548" s="20" t="str">
        <f aca="false">IF(B546="","",VLOOKUP($A546,データ,2,0))</f>
        <v/>
      </c>
      <c r="F548" s="63" t="n">
        <f aca="false">IF(C546="","",VLOOKUP($A546,データ,2,0))</f>
        <v>1</v>
      </c>
      <c r="G548" s="64" t="str">
        <f aca="false">IF(A547="","",IF(VLOOKUP(A547,データ,10,0)=0,"",VLOOKUP(VLOOKUP(A547,データ,10,0),品名,2)))</f>
        <v/>
      </c>
      <c r="H548" s="70" t="str">
        <f aca="false">IF(A547="",0,VLOOKUP(A547,データ,11,0))</f>
        <v/>
      </c>
      <c r="I548" s="70" t="str">
        <f aca="false">IF(A547="",0,VLOOKUP(A547,データ,12,0))</f>
        <v/>
      </c>
      <c r="J548" s="70" t="str">
        <f aca="false">H548*I548</f>
        <v/>
      </c>
      <c r="K548" s="48"/>
      <c r="L548" s="66"/>
    </row>
    <row r="549" customFormat="false" ht="13.5" hidden="false" customHeight="true" outlineLevel="0" collapsed="false">
      <c r="B549" s="67"/>
      <c r="C549" s="68" t="str">
        <f aca="false">IF($B547="","",VLOOKUP($A547,データ,3,0))</f>
        <v/>
      </c>
      <c r="D549" s="69" t="str">
        <f aca="false">IF($B547="","",VLOOKUP($A547,データ,4,0))</f>
        <v/>
      </c>
      <c r="E549" s="20" t="str">
        <f aca="false">IF(B547="","",VLOOKUP($A547,データ,2,0))</f>
        <v/>
      </c>
      <c r="F549" s="63" t="str">
        <f aca="false">IF(C547="","",VLOOKUP($A547,データ,2,0))</f>
        <v/>
      </c>
      <c r="G549" s="64" t="str">
        <f aca="false">IF(A547="","",IF(VLOOKUP(A547,データ,13,0)=0,"",VLOOKUP(VLOOKUP(A547,データ,13,0),品名,2)))</f>
        <v/>
      </c>
      <c r="H549" s="70" t="str">
        <f aca="false">IF(A547="",0,VLOOKUP(A547,データ,14,0))</f>
        <v/>
      </c>
      <c r="I549" s="70" t="str">
        <f aca="false">IF(A547="",0,VLOOKUP(A547,データ,15,0))</f>
        <v/>
      </c>
      <c r="J549" s="70" t="str">
        <f aca="false">H549*I549</f>
        <v/>
      </c>
      <c r="K549" s="48"/>
      <c r="L549" s="66"/>
    </row>
    <row r="550" customFormat="false" ht="13.5" hidden="false" customHeight="true" outlineLevel="0" collapsed="false">
      <c r="B550" s="67"/>
      <c r="C550" s="68"/>
      <c r="D550" s="69"/>
      <c r="E550" s="20" t="str">
        <f aca="false">IF(B548="","",VLOOKUP($A548,データ,2,0))</f>
        <v/>
      </c>
      <c r="F550" s="63" t="str">
        <f aca="false">IF(C548="","",VLOOKUP($A548,データ,2,0))</f>
        <v/>
      </c>
      <c r="G550" s="64" t="str">
        <f aca="false">IF(A547="","",IF(VLOOKUP(A547,データ,16,0)=0,"",VLOOKUP(VLOOKUP(A547,データ,16,0),品名,2)))</f>
        <v/>
      </c>
      <c r="H550" s="70" t="str">
        <f aca="false">IF(A547="",0,VLOOKUP(A547,データ,17,0))</f>
        <v/>
      </c>
      <c r="I550" s="70" t="str">
        <f aca="false">IF(A547="",0,VLOOKUP(A547,データ,18,0))</f>
        <v/>
      </c>
      <c r="J550" s="70" t="str">
        <f aca="false">H550*I550</f>
        <v/>
      </c>
      <c r="K550" s="48"/>
      <c r="L550" s="66"/>
    </row>
    <row r="551" customFormat="false" ht="13.5" hidden="false" customHeight="true" outlineLevel="0" collapsed="false">
      <c r="B551" s="67"/>
      <c r="C551" s="68"/>
      <c r="D551" s="69"/>
      <c r="E551" s="20" t="str">
        <f aca="false">IF(B549="","",VLOOKUP($A549,データ,2,0))</f>
        <v/>
      </c>
      <c r="F551" s="63" t="str">
        <f aca="false">IF(C549="","",VLOOKUP($A549,データ,2,0))</f>
        <v/>
      </c>
      <c r="G551" s="64" t="str">
        <f aca="false">IF(A547="","",IF(VLOOKUP(A547,データ,19,0)=0,"",VLOOKUP(VLOOKUP(A547,データ,19,0),品名,2)))</f>
        <v/>
      </c>
      <c r="H551" s="71" t="str">
        <f aca="false">IF(A547="",0,VLOOKUP(A547,データ,20,0))</f>
        <v/>
      </c>
      <c r="I551" s="72" t="str">
        <f aca="false">IF(A547="",0,VLOOKUP(A547,データ,21,0))</f>
        <v/>
      </c>
      <c r="J551" s="72" t="str">
        <f aca="false">H551*I551</f>
        <v/>
      </c>
      <c r="K551" s="48"/>
      <c r="L551" s="66"/>
    </row>
    <row r="552" customFormat="false" ht="13.5" hidden="false" customHeight="true" outlineLevel="0" collapsed="false">
      <c r="B552" s="67" t="str">
        <f aca="false">IF(I552&gt;=1,"k","")</f>
        <v>k</v>
      </c>
      <c r="C552" s="27"/>
      <c r="D552" s="73"/>
      <c r="E552" s="20" t="str">
        <f aca="false">IF(B550="","",VLOOKUP($A550,データ,2,0))</f>
        <v/>
      </c>
      <c r="F552" s="63" t="str">
        <f aca="false">IF(C550="","",VLOOKUP($A550,データ,2,0))</f>
        <v/>
      </c>
      <c r="G552" s="5" t="s">
        <v>38</v>
      </c>
      <c r="H552" s="5"/>
      <c r="I552" s="46" t="str">
        <f aca="false">SUM(I547:I551)</f>
        <v/>
      </c>
      <c r="J552" s="46" t="str">
        <f aca="false">SUM(J547:J551)</f>
        <v/>
      </c>
      <c r="K552" s="46" t="str">
        <f aca="false">IF(J552&lt;5000,J552,5000)</f>
        <v/>
      </c>
      <c r="L552" s="47" t="n">
        <f aca="false">+J552-K552</f>
        <v>0</v>
      </c>
    </row>
    <row r="553" customFormat="false" ht="13.5" hidden="false" customHeight="true" outlineLevel="0" collapsed="false">
      <c r="A553" s="1" t="str">
        <f aca="false">IF(B553&gt;=1,SMALL(順,B553),"")</f>
        <v/>
      </c>
      <c r="C553" s="77" t="s">
        <v>37</v>
      </c>
      <c r="D553" s="77"/>
      <c r="E553" s="77"/>
      <c r="F553" s="77"/>
      <c r="G553" s="77"/>
      <c r="H553" s="77"/>
      <c r="I553" s="77"/>
      <c r="J553" s="77"/>
      <c r="K553" s="75" t="n">
        <f aca="true">IF(K552&lt;1,"",SUMIF($B$8:INDIRECT("b"&amp;ROW()),"=k",$K$8:$K$707))</f>
        <v>0</v>
      </c>
      <c r="L553" s="76"/>
    </row>
    <row r="554" customFormat="false" ht="13.5" hidden="false" customHeight="true" outlineLevel="0" collapsed="false">
      <c r="A554" s="61" t="str">
        <f aca="false">IF(B554="","",SMALL(順,B554))</f>
        <v/>
      </c>
      <c r="B554" s="1" t="str">
        <f aca="false">IF(B547="","",IF(B547+1&gt;入力用!$W$8,"",B547+1))</f>
        <v/>
      </c>
      <c r="C554" s="23" t="str">
        <f aca="false">B554</f>
        <v/>
      </c>
      <c r="D554" s="62"/>
      <c r="E554" s="20" t="str">
        <f aca="false">IF($B554="","",VLOOKUP($A554,データ,5,0))</f>
        <v/>
      </c>
      <c r="F554" s="63" t="str">
        <f aca="false">IF($B554="","",VLOOKUP($A554,データ,6,0))</f>
        <v/>
      </c>
      <c r="G554" s="64" t="str">
        <f aca="false">IF(A554="","",IF(VLOOKUP(A554,データ,7,0)=0,"",VLOOKUP(VLOOKUP(A554,データ,7,0),品名,2)))</f>
        <v/>
      </c>
      <c r="H554" s="65" t="str">
        <f aca="false">IF(A554="",0,VLOOKUP(A554,データ,8,0))</f>
        <v/>
      </c>
      <c r="I554" s="65" t="str">
        <f aca="false">IF(A554="",0,VLOOKUP(A554,データ,9,0))</f>
        <v/>
      </c>
      <c r="J554" s="65" t="str">
        <f aca="false">H554*I554</f>
        <v/>
      </c>
      <c r="K554" s="48"/>
      <c r="L554" s="66"/>
    </row>
    <row r="555" customFormat="false" ht="13.5" hidden="false" customHeight="true" outlineLevel="0" collapsed="false">
      <c r="B555" s="67"/>
      <c r="C555" s="68"/>
      <c r="D555" s="69"/>
      <c r="E555" s="20" t="str">
        <f aca="false">IF(B553="","",VLOOKUP($A553,データ,2,0))</f>
        <v/>
      </c>
      <c r="F555" s="63" t="n">
        <f aca="false">IF(C553="","",VLOOKUP($A553,データ,2,0))</f>
        <v>1</v>
      </c>
      <c r="G555" s="64" t="str">
        <f aca="false">IF(A554="","",IF(VLOOKUP(A554,データ,10,0)=0,"",VLOOKUP(VLOOKUP(A554,データ,10,0),品名,2)))</f>
        <v/>
      </c>
      <c r="H555" s="70" t="str">
        <f aca="false">IF(A554="",0,VLOOKUP(A554,データ,11,0))</f>
        <v/>
      </c>
      <c r="I555" s="70" t="str">
        <f aca="false">IF(A554="",0,VLOOKUP(A554,データ,12,0))</f>
        <v/>
      </c>
      <c r="J555" s="70" t="str">
        <f aca="false">H555*I555</f>
        <v/>
      </c>
      <c r="K555" s="48"/>
      <c r="L555" s="66"/>
    </row>
    <row r="556" customFormat="false" ht="13.5" hidden="false" customHeight="true" outlineLevel="0" collapsed="false">
      <c r="B556" s="67"/>
      <c r="C556" s="68" t="str">
        <f aca="false">IF($B554="","",VLOOKUP($A554,データ,3,0))</f>
        <v/>
      </c>
      <c r="D556" s="69" t="str">
        <f aca="false">IF($B554="","",VLOOKUP($A554,データ,4,0))</f>
        <v/>
      </c>
      <c r="E556" s="20" t="str">
        <f aca="false">IF(B554="","",VLOOKUP($A554,データ,2,0))</f>
        <v/>
      </c>
      <c r="F556" s="63" t="str">
        <f aca="false">IF(C554="","",VLOOKUP($A554,データ,2,0))</f>
        <v/>
      </c>
      <c r="G556" s="64" t="str">
        <f aca="false">IF(A554="","",IF(VLOOKUP(A554,データ,13,0)=0,"",VLOOKUP(VLOOKUP(A554,データ,13,0),品名,2)))</f>
        <v/>
      </c>
      <c r="H556" s="70" t="str">
        <f aca="false">IF(A554="",0,VLOOKUP(A554,データ,14,0))</f>
        <v/>
      </c>
      <c r="I556" s="70" t="str">
        <f aca="false">IF(A554="",0,VLOOKUP(A554,データ,15,0))</f>
        <v/>
      </c>
      <c r="J556" s="70" t="str">
        <f aca="false">H556*I556</f>
        <v/>
      </c>
      <c r="K556" s="48"/>
      <c r="L556" s="66"/>
    </row>
    <row r="557" customFormat="false" ht="13.5" hidden="false" customHeight="true" outlineLevel="0" collapsed="false">
      <c r="B557" s="67"/>
      <c r="C557" s="68"/>
      <c r="D557" s="69"/>
      <c r="E557" s="20" t="str">
        <f aca="false">IF(B555="","",VLOOKUP($A555,データ,2,0))</f>
        <v/>
      </c>
      <c r="F557" s="63" t="str">
        <f aca="false">IF(C555="","",VLOOKUP($A555,データ,2,0))</f>
        <v/>
      </c>
      <c r="G557" s="64" t="str">
        <f aca="false">IF(A554="","",IF(VLOOKUP(A554,データ,16,0)=0,"",VLOOKUP(VLOOKUP(A554,データ,16,0),品名,2)))</f>
        <v/>
      </c>
      <c r="H557" s="70" t="str">
        <f aca="false">IF(A554="",0,VLOOKUP(A554,データ,17,0))</f>
        <v/>
      </c>
      <c r="I557" s="70" t="str">
        <f aca="false">IF(A554="",0,VLOOKUP(A554,データ,18,0))</f>
        <v/>
      </c>
      <c r="J557" s="70" t="str">
        <f aca="false">H557*I557</f>
        <v/>
      </c>
      <c r="K557" s="48"/>
      <c r="L557" s="66"/>
    </row>
    <row r="558" customFormat="false" ht="13.5" hidden="false" customHeight="true" outlineLevel="0" collapsed="false">
      <c r="B558" s="67"/>
      <c r="C558" s="68"/>
      <c r="D558" s="69"/>
      <c r="E558" s="20" t="str">
        <f aca="false">IF(B556="","",VLOOKUP($A556,データ,2,0))</f>
        <v/>
      </c>
      <c r="F558" s="63" t="str">
        <f aca="false">IF(C556="","",VLOOKUP($A556,データ,2,0))</f>
        <v/>
      </c>
      <c r="G558" s="64" t="str">
        <f aca="false">IF(A554="","",IF(VLOOKUP(A554,データ,19,0)=0,"",VLOOKUP(VLOOKUP(A554,データ,19,0),品名,2)))</f>
        <v/>
      </c>
      <c r="H558" s="71" t="str">
        <f aca="false">IF(A554="",0,VLOOKUP(A554,データ,20,0))</f>
        <v/>
      </c>
      <c r="I558" s="72" t="str">
        <f aca="false">IF(A554="",0,VLOOKUP(A554,データ,21,0))</f>
        <v/>
      </c>
      <c r="J558" s="72" t="str">
        <f aca="false">H558*I558</f>
        <v/>
      </c>
      <c r="K558" s="48"/>
      <c r="L558" s="66"/>
    </row>
    <row r="559" customFormat="false" ht="13.5" hidden="false" customHeight="true" outlineLevel="0" collapsed="false">
      <c r="B559" s="67" t="str">
        <f aca="false">IF(I559&gt;=1,"k","")</f>
        <v>k</v>
      </c>
      <c r="C559" s="27"/>
      <c r="D559" s="73"/>
      <c r="E559" s="20" t="str">
        <f aca="false">IF(B557="","",VLOOKUP($A557,データ,2,0))</f>
        <v/>
      </c>
      <c r="F559" s="63" t="str">
        <f aca="false">IF(C557="","",VLOOKUP($A557,データ,2,0))</f>
        <v/>
      </c>
      <c r="G559" s="5" t="s">
        <v>38</v>
      </c>
      <c r="H559" s="5"/>
      <c r="I559" s="46" t="str">
        <f aca="false">SUM(I554:I558)</f>
        <v/>
      </c>
      <c r="J559" s="46" t="str">
        <f aca="false">SUM(J554:J558)</f>
        <v/>
      </c>
      <c r="K559" s="46" t="str">
        <f aca="false">IF(J559&lt;5000,J559,5000)</f>
        <v/>
      </c>
      <c r="L559" s="47" t="n">
        <f aca="false">+J559-K559</f>
        <v>0</v>
      </c>
    </row>
    <row r="560" customFormat="false" ht="13.5" hidden="false" customHeight="true" outlineLevel="0" collapsed="false">
      <c r="A560" s="1" t="str">
        <f aca="false">IF(B560&gt;=1,SMALL(順,B560),"")</f>
        <v/>
      </c>
      <c r="C560" s="77" t="s">
        <v>37</v>
      </c>
      <c r="D560" s="77"/>
      <c r="E560" s="77"/>
      <c r="F560" s="77"/>
      <c r="G560" s="77"/>
      <c r="H560" s="77"/>
      <c r="I560" s="77"/>
      <c r="J560" s="77"/>
      <c r="K560" s="75" t="n">
        <f aca="true">IF(K559&lt;1,"",SUMIF($B$8:INDIRECT("b"&amp;ROW()),"=k",$K$8:$K$707))</f>
        <v>0</v>
      </c>
      <c r="L560" s="76"/>
    </row>
    <row r="561" customFormat="false" ht="13.5" hidden="false" customHeight="true" outlineLevel="0" collapsed="false">
      <c r="A561" s="61" t="str">
        <f aca="false">IF(B561="","",SMALL(順,B561))</f>
        <v/>
      </c>
      <c r="B561" s="1" t="str">
        <f aca="false">IF(B554="","",IF(B554+1&gt;入力用!$W$8,"",B554+1))</f>
        <v/>
      </c>
      <c r="C561" s="23" t="str">
        <f aca="false">B561</f>
        <v/>
      </c>
      <c r="D561" s="62"/>
      <c r="E561" s="20" t="str">
        <f aca="false">IF($B561="","",VLOOKUP($A561,データ,5,0))</f>
        <v/>
      </c>
      <c r="F561" s="63" t="str">
        <f aca="false">IF($B561="","",VLOOKUP($A561,データ,6,0))</f>
        <v/>
      </c>
      <c r="G561" s="64" t="str">
        <f aca="false">IF(A561="","",IF(VLOOKUP(A561,データ,7,0)=0,"",VLOOKUP(VLOOKUP(A561,データ,7,0),品名,2)))</f>
        <v/>
      </c>
      <c r="H561" s="65" t="str">
        <f aca="false">IF(A561="",0,VLOOKUP(A561,データ,8,0))</f>
        <v/>
      </c>
      <c r="I561" s="65" t="str">
        <f aca="false">IF(A561="",0,VLOOKUP(A561,データ,9,0))</f>
        <v/>
      </c>
      <c r="J561" s="65" t="str">
        <f aca="false">H561*I561</f>
        <v/>
      </c>
      <c r="K561" s="48"/>
      <c r="L561" s="66"/>
    </row>
    <row r="562" customFormat="false" ht="13.5" hidden="false" customHeight="true" outlineLevel="0" collapsed="false">
      <c r="B562" s="67"/>
      <c r="C562" s="68"/>
      <c r="D562" s="69"/>
      <c r="E562" s="20" t="str">
        <f aca="false">IF(B560="","",VLOOKUP($A560,データ,2,0))</f>
        <v/>
      </c>
      <c r="F562" s="63" t="n">
        <f aca="false">IF(C560="","",VLOOKUP($A560,データ,2,0))</f>
        <v>1</v>
      </c>
      <c r="G562" s="64" t="str">
        <f aca="false">IF(A561="","",IF(VLOOKUP(A561,データ,10,0)=0,"",VLOOKUP(VLOOKUP(A561,データ,10,0),品名,2)))</f>
        <v/>
      </c>
      <c r="H562" s="70" t="str">
        <f aca="false">IF(A561="",0,VLOOKUP(A561,データ,11,0))</f>
        <v/>
      </c>
      <c r="I562" s="70" t="str">
        <f aca="false">IF(A561="",0,VLOOKUP(A561,データ,12,0))</f>
        <v/>
      </c>
      <c r="J562" s="70" t="str">
        <f aca="false">H562*I562</f>
        <v/>
      </c>
      <c r="K562" s="48"/>
      <c r="L562" s="66"/>
    </row>
    <row r="563" customFormat="false" ht="13.5" hidden="false" customHeight="true" outlineLevel="0" collapsed="false">
      <c r="B563" s="67"/>
      <c r="C563" s="68" t="str">
        <f aca="false">IF($B561="","",VLOOKUP($A561,データ,3,0))</f>
        <v/>
      </c>
      <c r="D563" s="69" t="str">
        <f aca="false">IF($B561="","",VLOOKUP($A561,データ,4,0))</f>
        <v/>
      </c>
      <c r="E563" s="20" t="str">
        <f aca="false">IF(B561="","",VLOOKUP($A561,データ,2,0))</f>
        <v/>
      </c>
      <c r="F563" s="63" t="str">
        <f aca="false">IF(C561="","",VLOOKUP($A561,データ,2,0))</f>
        <v/>
      </c>
      <c r="G563" s="64" t="str">
        <f aca="false">IF(A561="","",IF(VLOOKUP(A561,データ,13,0)=0,"",VLOOKUP(VLOOKUP(A561,データ,13,0),品名,2)))</f>
        <v/>
      </c>
      <c r="H563" s="70" t="str">
        <f aca="false">IF(A561="",0,VLOOKUP(A561,データ,14,0))</f>
        <v/>
      </c>
      <c r="I563" s="70" t="str">
        <f aca="false">IF(A561="",0,VLOOKUP(A561,データ,15,0))</f>
        <v/>
      </c>
      <c r="J563" s="70" t="str">
        <f aca="false">H563*I563</f>
        <v/>
      </c>
      <c r="K563" s="48"/>
      <c r="L563" s="66"/>
    </row>
    <row r="564" customFormat="false" ht="13.5" hidden="false" customHeight="true" outlineLevel="0" collapsed="false">
      <c r="B564" s="67"/>
      <c r="C564" s="68"/>
      <c r="D564" s="69"/>
      <c r="E564" s="20" t="str">
        <f aca="false">IF(B562="","",VLOOKUP($A562,データ,2,0))</f>
        <v/>
      </c>
      <c r="F564" s="63" t="str">
        <f aca="false">IF(C562="","",VLOOKUP($A562,データ,2,0))</f>
        <v/>
      </c>
      <c r="G564" s="64" t="str">
        <f aca="false">IF(A561="","",IF(VLOOKUP(A561,データ,16,0)=0,"",VLOOKUP(VLOOKUP(A561,データ,16,0),品名,2)))</f>
        <v/>
      </c>
      <c r="H564" s="70" t="str">
        <f aca="false">IF(A561="",0,VLOOKUP(A561,データ,17,0))</f>
        <v/>
      </c>
      <c r="I564" s="70" t="str">
        <f aca="false">IF(A561="",0,VLOOKUP(A561,データ,18,0))</f>
        <v/>
      </c>
      <c r="J564" s="70" t="str">
        <f aca="false">H564*I564</f>
        <v/>
      </c>
      <c r="K564" s="48"/>
      <c r="L564" s="66"/>
    </row>
    <row r="565" customFormat="false" ht="13.5" hidden="false" customHeight="true" outlineLevel="0" collapsed="false">
      <c r="B565" s="67"/>
      <c r="C565" s="68"/>
      <c r="D565" s="69"/>
      <c r="E565" s="20" t="str">
        <f aca="false">IF(B563="","",VLOOKUP($A563,データ,2,0))</f>
        <v/>
      </c>
      <c r="F565" s="63" t="str">
        <f aca="false">IF(C563="","",VLOOKUP($A563,データ,2,0))</f>
        <v/>
      </c>
      <c r="G565" s="64" t="str">
        <f aca="false">IF(A561="","",IF(VLOOKUP(A561,データ,19,0)=0,"",VLOOKUP(VLOOKUP(A561,データ,19,0),品名,2)))</f>
        <v/>
      </c>
      <c r="H565" s="71" t="str">
        <f aca="false">IF(A561="",0,VLOOKUP(A561,データ,20,0))</f>
        <v/>
      </c>
      <c r="I565" s="72" t="str">
        <f aca="false">IF(A561="",0,VLOOKUP(A561,データ,21,0))</f>
        <v/>
      </c>
      <c r="J565" s="72" t="str">
        <f aca="false">H565*I565</f>
        <v/>
      </c>
      <c r="K565" s="48"/>
      <c r="L565" s="66"/>
    </row>
    <row r="566" customFormat="false" ht="13.5" hidden="false" customHeight="true" outlineLevel="0" collapsed="false">
      <c r="B566" s="67" t="str">
        <f aca="false">IF(I566&gt;=1,"k","")</f>
        <v>k</v>
      </c>
      <c r="C566" s="27"/>
      <c r="D566" s="73"/>
      <c r="E566" s="20" t="str">
        <f aca="false">IF(B564="","",VLOOKUP($A564,データ,2,0))</f>
        <v/>
      </c>
      <c r="F566" s="63" t="str">
        <f aca="false">IF(C564="","",VLOOKUP($A564,データ,2,0))</f>
        <v/>
      </c>
      <c r="G566" s="5" t="s">
        <v>38</v>
      </c>
      <c r="H566" s="5"/>
      <c r="I566" s="46" t="str">
        <f aca="false">SUM(I561:I565)</f>
        <v/>
      </c>
      <c r="J566" s="46" t="str">
        <f aca="false">SUM(J561:J565)</f>
        <v/>
      </c>
      <c r="K566" s="46" t="str">
        <f aca="false">IF(J566&lt;5000,J566,5000)</f>
        <v/>
      </c>
      <c r="L566" s="47" t="n">
        <f aca="false">+J566-K566</f>
        <v>0</v>
      </c>
    </row>
    <row r="567" customFormat="false" ht="13.5" hidden="false" customHeight="true" outlineLevel="0" collapsed="false">
      <c r="A567" s="1" t="str">
        <f aca="false">IF(B567&gt;=1,SMALL(順,B567),"")</f>
        <v/>
      </c>
      <c r="C567" s="77" t="s">
        <v>37</v>
      </c>
      <c r="D567" s="77"/>
      <c r="E567" s="77"/>
      <c r="F567" s="77"/>
      <c r="G567" s="77"/>
      <c r="H567" s="77"/>
      <c r="I567" s="77"/>
      <c r="J567" s="77"/>
      <c r="K567" s="75" t="n">
        <f aca="true">IF(K566&lt;1,"",SUMIF($B$8:INDIRECT("b"&amp;ROW()),"=k",$K$8:$K$707))</f>
        <v>0</v>
      </c>
      <c r="L567" s="76"/>
    </row>
    <row r="568" customFormat="false" ht="13.5" hidden="false" customHeight="true" outlineLevel="0" collapsed="false">
      <c r="A568" s="61" t="str">
        <f aca="false">IF(B568="","",SMALL(順,B568))</f>
        <v/>
      </c>
      <c r="B568" s="1" t="str">
        <f aca="false">IF(B561="","",IF(B561+1&gt;入力用!$W$8,"",B561+1))</f>
        <v/>
      </c>
      <c r="C568" s="23" t="str">
        <f aca="false">B568</f>
        <v/>
      </c>
      <c r="D568" s="62"/>
      <c r="E568" s="20" t="str">
        <f aca="false">IF($B568="","",VLOOKUP($A568,データ,5,0))</f>
        <v/>
      </c>
      <c r="F568" s="63" t="str">
        <f aca="false">IF($B568="","",VLOOKUP($A568,データ,6,0))</f>
        <v/>
      </c>
      <c r="G568" s="64" t="str">
        <f aca="false">IF(A568="","",IF(VLOOKUP(A568,データ,7,0)=0,"",VLOOKUP(VLOOKUP(A568,データ,7,0),品名,2)))</f>
        <v/>
      </c>
      <c r="H568" s="65" t="str">
        <f aca="false">IF(A568="",0,VLOOKUP(A568,データ,8,0))</f>
        <v/>
      </c>
      <c r="I568" s="65" t="str">
        <f aca="false">IF(A568="",0,VLOOKUP(A568,データ,9,0))</f>
        <v/>
      </c>
      <c r="J568" s="65" t="str">
        <f aca="false">H568*I568</f>
        <v/>
      </c>
      <c r="K568" s="48"/>
      <c r="L568" s="66"/>
    </row>
    <row r="569" customFormat="false" ht="13.5" hidden="false" customHeight="true" outlineLevel="0" collapsed="false">
      <c r="B569" s="67"/>
      <c r="C569" s="68"/>
      <c r="D569" s="69"/>
      <c r="E569" s="20" t="str">
        <f aca="false">IF(B567="","",VLOOKUP($A567,データ,2,0))</f>
        <v/>
      </c>
      <c r="F569" s="63" t="n">
        <f aca="false">IF(C567="","",VLOOKUP($A567,データ,2,0))</f>
        <v>1</v>
      </c>
      <c r="G569" s="64" t="str">
        <f aca="false">IF(A568="","",IF(VLOOKUP(A568,データ,10,0)=0,"",VLOOKUP(VLOOKUP(A568,データ,10,0),品名,2)))</f>
        <v/>
      </c>
      <c r="H569" s="70" t="str">
        <f aca="false">IF(A568="",0,VLOOKUP(A568,データ,11,0))</f>
        <v/>
      </c>
      <c r="I569" s="70" t="str">
        <f aca="false">IF(A568="",0,VLOOKUP(A568,データ,12,0))</f>
        <v/>
      </c>
      <c r="J569" s="70" t="str">
        <f aca="false">H569*I569</f>
        <v/>
      </c>
      <c r="K569" s="48"/>
      <c r="L569" s="66"/>
    </row>
    <row r="570" customFormat="false" ht="13.5" hidden="false" customHeight="true" outlineLevel="0" collapsed="false">
      <c r="B570" s="67"/>
      <c r="C570" s="68" t="str">
        <f aca="false">IF($B568="","",VLOOKUP($A568,データ,3,0))</f>
        <v/>
      </c>
      <c r="D570" s="69" t="str">
        <f aca="false">IF($B568="","",VLOOKUP($A568,データ,4,0))</f>
        <v/>
      </c>
      <c r="E570" s="20" t="str">
        <f aca="false">IF(B568="","",VLOOKUP($A568,データ,2,0))</f>
        <v/>
      </c>
      <c r="F570" s="63" t="str">
        <f aca="false">IF(C568="","",VLOOKUP($A568,データ,2,0))</f>
        <v/>
      </c>
      <c r="G570" s="64" t="str">
        <f aca="false">IF(A568="","",IF(VLOOKUP(A568,データ,13,0)=0,"",VLOOKUP(VLOOKUP(A568,データ,13,0),品名,2)))</f>
        <v/>
      </c>
      <c r="H570" s="70" t="str">
        <f aca="false">IF(A568="",0,VLOOKUP(A568,データ,14,0))</f>
        <v/>
      </c>
      <c r="I570" s="70" t="str">
        <f aca="false">IF(A568="",0,VLOOKUP(A568,データ,15,0))</f>
        <v/>
      </c>
      <c r="J570" s="70" t="str">
        <f aca="false">H570*I570</f>
        <v/>
      </c>
      <c r="K570" s="48"/>
      <c r="L570" s="66"/>
    </row>
    <row r="571" customFormat="false" ht="13.5" hidden="false" customHeight="true" outlineLevel="0" collapsed="false">
      <c r="B571" s="67"/>
      <c r="C571" s="68"/>
      <c r="D571" s="69"/>
      <c r="E571" s="20" t="str">
        <f aca="false">IF(B569="","",VLOOKUP($A569,データ,2,0))</f>
        <v/>
      </c>
      <c r="F571" s="63" t="str">
        <f aca="false">IF(C569="","",VLOOKUP($A569,データ,2,0))</f>
        <v/>
      </c>
      <c r="G571" s="64" t="str">
        <f aca="false">IF(A568="","",IF(VLOOKUP(A568,データ,16,0)=0,"",VLOOKUP(VLOOKUP(A568,データ,16,0),品名,2)))</f>
        <v/>
      </c>
      <c r="H571" s="70" t="str">
        <f aca="false">IF(A568="",0,VLOOKUP(A568,データ,17,0))</f>
        <v/>
      </c>
      <c r="I571" s="70" t="str">
        <f aca="false">IF(A568="",0,VLOOKUP(A568,データ,18,0))</f>
        <v/>
      </c>
      <c r="J571" s="70" t="str">
        <f aca="false">H571*I571</f>
        <v/>
      </c>
      <c r="K571" s="48"/>
      <c r="L571" s="66"/>
    </row>
    <row r="572" customFormat="false" ht="13.5" hidden="false" customHeight="true" outlineLevel="0" collapsed="false">
      <c r="B572" s="67"/>
      <c r="C572" s="68"/>
      <c r="D572" s="69"/>
      <c r="E572" s="20" t="str">
        <f aca="false">IF(B570="","",VLOOKUP($A570,データ,2,0))</f>
        <v/>
      </c>
      <c r="F572" s="63" t="str">
        <f aca="false">IF(C570="","",VLOOKUP($A570,データ,2,0))</f>
        <v/>
      </c>
      <c r="G572" s="64" t="str">
        <f aca="false">IF(A568="","",IF(VLOOKUP(A568,データ,19,0)=0,"",VLOOKUP(VLOOKUP(A568,データ,19,0),品名,2)))</f>
        <v/>
      </c>
      <c r="H572" s="71" t="str">
        <f aca="false">IF(A568="",0,VLOOKUP(A568,データ,20,0))</f>
        <v/>
      </c>
      <c r="I572" s="72" t="str">
        <f aca="false">IF(A568="",0,VLOOKUP(A568,データ,21,0))</f>
        <v/>
      </c>
      <c r="J572" s="72" t="str">
        <f aca="false">H572*I572</f>
        <v/>
      </c>
      <c r="K572" s="48"/>
      <c r="L572" s="66"/>
    </row>
    <row r="573" customFormat="false" ht="13.5" hidden="false" customHeight="true" outlineLevel="0" collapsed="false">
      <c r="B573" s="67" t="str">
        <f aca="false">IF(I573&gt;=1,"k","")</f>
        <v>k</v>
      </c>
      <c r="C573" s="27"/>
      <c r="D573" s="73"/>
      <c r="E573" s="20" t="str">
        <f aca="false">IF(B571="","",VLOOKUP($A571,データ,2,0))</f>
        <v/>
      </c>
      <c r="F573" s="63" t="str">
        <f aca="false">IF(C571="","",VLOOKUP($A571,データ,2,0))</f>
        <v/>
      </c>
      <c r="G573" s="5" t="s">
        <v>38</v>
      </c>
      <c r="H573" s="5"/>
      <c r="I573" s="46" t="str">
        <f aca="false">SUM(I568:I572)</f>
        <v/>
      </c>
      <c r="J573" s="46" t="str">
        <f aca="false">SUM(J568:J572)</f>
        <v/>
      </c>
      <c r="K573" s="46" t="str">
        <f aca="false">IF(J573&lt;5000,J573,5000)</f>
        <v/>
      </c>
      <c r="L573" s="47" t="n">
        <f aca="false">+J573-K573</f>
        <v>0</v>
      </c>
    </row>
    <row r="574" customFormat="false" ht="13.5" hidden="false" customHeight="true" outlineLevel="0" collapsed="false">
      <c r="A574" s="1" t="str">
        <f aca="false">IF(B574&gt;=1,SMALL(順,B574),"")</f>
        <v/>
      </c>
      <c r="C574" s="77" t="s">
        <v>37</v>
      </c>
      <c r="D574" s="77"/>
      <c r="E574" s="77"/>
      <c r="F574" s="77"/>
      <c r="G574" s="77"/>
      <c r="H574" s="77"/>
      <c r="I574" s="77"/>
      <c r="J574" s="77"/>
      <c r="K574" s="75" t="n">
        <f aca="true">IF(K573&lt;1,"",SUMIF($B$8:INDIRECT("b"&amp;ROW()),"=k",$K$8:$K$707))</f>
        <v>0</v>
      </c>
      <c r="L574" s="76"/>
    </row>
    <row r="575" customFormat="false" ht="13.5" hidden="false" customHeight="true" outlineLevel="0" collapsed="false">
      <c r="A575" s="61" t="str">
        <f aca="false">IF(B575="","",SMALL(順,B575))</f>
        <v/>
      </c>
      <c r="B575" s="1" t="str">
        <f aca="false">IF(B568="","",IF(B568+1&gt;入力用!$W$8,"",B568+1))</f>
        <v/>
      </c>
      <c r="C575" s="23" t="str">
        <f aca="false">B575</f>
        <v/>
      </c>
      <c r="D575" s="62"/>
      <c r="E575" s="20" t="str">
        <f aca="false">IF($B575="","",VLOOKUP($A575,データ,5,0))</f>
        <v/>
      </c>
      <c r="F575" s="63" t="str">
        <f aca="false">IF($B575="","",VLOOKUP($A575,データ,6,0))</f>
        <v/>
      </c>
      <c r="G575" s="64" t="str">
        <f aca="false">IF(A575="","",IF(VLOOKUP(A575,データ,7,0)=0,"",VLOOKUP(VLOOKUP(A575,データ,7,0),品名,2)))</f>
        <v/>
      </c>
      <c r="H575" s="65" t="str">
        <f aca="false">IF(A575="",0,VLOOKUP(A575,データ,8,0))</f>
        <v/>
      </c>
      <c r="I575" s="65" t="str">
        <f aca="false">IF(A575="",0,VLOOKUP(A575,データ,9,0))</f>
        <v/>
      </c>
      <c r="J575" s="65" t="str">
        <f aca="false">H575*I575</f>
        <v/>
      </c>
      <c r="K575" s="48"/>
      <c r="L575" s="66"/>
    </row>
    <row r="576" customFormat="false" ht="13.5" hidden="false" customHeight="true" outlineLevel="0" collapsed="false">
      <c r="B576" s="67"/>
      <c r="C576" s="68"/>
      <c r="D576" s="69"/>
      <c r="E576" s="20" t="str">
        <f aca="false">IF(B574="","",VLOOKUP($A574,データ,2,0))</f>
        <v/>
      </c>
      <c r="F576" s="63" t="n">
        <f aca="false">IF(C574="","",VLOOKUP($A574,データ,2,0))</f>
        <v>1</v>
      </c>
      <c r="G576" s="64" t="str">
        <f aca="false">IF(A575="","",IF(VLOOKUP(A575,データ,10,0)=0,"",VLOOKUP(VLOOKUP(A575,データ,10,0),品名,2)))</f>
        <v/>
      </c>
      <c r="H576" s="70" t="str">
        <f aca="false">IF(A575="",0,VLOOKUP(A575,データ,11,0))</f>
        <v/>
      </c>
      <c r="I576" s="70" t="str">
        <f aca="false">IF(A575="",0,VLOOKUP(A575,データ,12,0))</f>
        <v/>
      </c>
      <c r="J576" s="70" t="str">
        <f aca="false">H576*I576</f>
        <v/>
      </c>
      <c r="K576" s="48"/>
      <c r="L576" s="66"/>
    </row>
    <row r="577" customFormat="false" ht="13.5" hidden="false" customHeight="true" outlineLevel="0" collapsed="false">
      <c r="B577" s="67"/>
      <c r="C577" s="68" t="str">
        <f aca="false">IF($B575="","",VLOOKUP($A575,データ,3,0))</f>
        <v/>
      </c>
      <c r="D577" s="69" t="str">
        <f aca="false">IF($B575="","",VLOOKUP($A575,データ,4,0))</f>
        <v/>
      </c>
      <c r="E577" s="20" t="str">
        <f aca="false">IF(B575="","",VLOOKUP($A575,データ,2,0))</f>
        <v/>
      </c>
      <c r="F577" s="63" t="str">
        <f aca="false">IF(C575="","",VLOOKUP($A575,データ,2,0))</f>
        <v/>
      </c>
      <c r="G577" s="64" t="str">
        <f aca="false">IF(A575="","",IF(VLOOKUP(A575,データ,13,0)=0,"",VLOOKUP(VLOOKUP(A575,データ,13,0),品名,2)))</f>
        <v/>
      </c>
      <c r="H577" s="70" t="str">
        <f aca="false">IF(A575="",0,VLOOKUP(A575,データ,14,0))</f>
        <v/>
      </c>
      <c r="I577" s="70" t="str">
        <f aca="false">IF(A575="",0,VLOOKUP(A575,データ,15,0))</f>
        <v/>
      </c>
      <c r="J577" s="70" t="str">
        <f aca="false">H577*I577</f>
        <v/>
      </c>
      <c r="K577" s="48"/>
      <c r="L577" s="66"/>
    </row>
    <row r="578" customFormat="false" ht="13.5" hidden="false" customHeight="true" outlineLevel="0" collapsed="false">
      <c r="B578" s="67"/>
      <c r="C578" s="68"/>
      <c r="D578" s="69"/>
      <c r="E578" s="20" t="str">
        <f aca="false">IF(B576="","",VLOOKUP($A576,データ,2,0))</f>
        <v/>
      </c>
      <c r="F578" s="63" t="str">
        <f aca="false">IF(C576="","",VLOOKUP($A576,データ,2,0))</f>
        <v/>
      </c>
      <c r="G578" s="64" t="str">
        <f aca="false">IF(A575="","",IF(VLOOKUP(A575,データ,16,0)=0,"",VLOOKUP(VLOOKUP(A575,データ,16,0),品名,2)))</f>
        <v/>
      </c>
      <c r="H578" s="70" t="str">
        <f aca="false">IF(A575="",0,VLOOKUP(A575,データ,17,0))</f>
        <v/>
      </c>
      <c r="I578" s="70" t="str">
        <f aca="false">IF(A575="",0,VLOOKUP(A575,データ,18,0))</f>
        <v/>
      </c>
      <c r="J578" s="70" t="str">
        <f aca="false">H578*I578</f>
        <v/>
      </c>
      <c r="K578" s="48"/>
      <c r="L578" s="66"/>
    </row>
    <row r="579" customFormat="false" ht="13.5" hidden="false" customHeight="true" outlineLevel="0" collapsed="false">
      <c r="B579" s="67"/>
      <c r="C579" s="68"/>
      <c r="D579" s="69"/>
      <c r="E579" s="20" t="str">
        <f aca="false">IF(B577="","",VLOOKUP($A577,データ,2,0))</f>
        <v/>
      </c>
      <c r="F579" s="63" t="str">
        <f aca="false">IF(C577="","",VLOOKUP($A577,データ,2,0))</f>
        <v/>
      </c>
      <c r="G579" s="64" t="str">
        <f aca="false">IF(A575="","",IF(VLOOKUP(A575,データ,19,0)=0,"",VLOOKUP(VLOOKUP(A575,データ,19,0),品名,2)))</f>
        <v/>
      </c>
      <c r="H579" s="71" t="str">
        <f aca="false">IF(A575="",0,VLOOKUP(A575,データ,20,0))</f>
        <v/>
      </c>
      <c r="I579" s="72" t="str">
        <f aca="false">IF(A575="",0,VLOOKUP(A575,データ,21,0))</f>
        <v/>
      </c>
      <c r="J579" s="72" t="str">
        <f aca="false">H579*I579</f>
        <v/>
      </c>
      <c r="K579" s="48"/>
      <c r="L579" s="66"/>
    </row>
    <row r="580" customFormat="false" ht="13.5" hidden="false" customHeight="true" outlineLevel="0" collapsed="false">
      <c r="B580" s="67" t="str">
        <f aca="false">IF(I580&gt;=1,"k","")</f>
        <v>k</v>
      </c>
      <c r="C580" s="27"/>
      <c r="D580" s="73"/>
      <c r="E580" s="20" t="str">
        <f aca="false">IF(B578="","",VLOOKUP($A578,データ,2,0))</f>
        <v/>
      </c>
      <c r="F580" s="63" t="str">
        <f aca="false">IF(C578="","",VLOOKUP($A578,データ,2,0))</f>
        <v/>
      </c>
      <c r="G580" s="5" t="s">
        <v>38</v>
      </c>
      <c r="H580" s="5"/>
      <c r="I580" s="46" t="str">
        <f aca="false">SUM(I575:I579)</f>
        <v/>
      </c>
      <c r="J580" s="46" t="str">
        <f aca="false">SUM(J575:J579)</f>
        <v/>
      </c>
      <c r="K580" s="46" t="str">
        <f aca="false">IF(J580&lt;5000,J580,5000)</f>
        <v/>
      </c>
      <c r="L580" s="47" t="n">
        <f aca="false">+J580-K580</f>
        <v>0</v>
      </c>
    </row>
    <row r="581" customFormat="false" ht="13.5" hidden="false" customHeight="true" outlineLevel="0" collapsed="false">
      <c r="A581" s="1" t="str">
        <f aca="false">IF(B581&gt;=1,SMALL(順,B581),"")</f>
        <v/>
      </c>
      <c r="C581" s="77" t="s">
        <v>37</v>
      </c>
      <c r="D581" s="77"/>
      <c r="E581" s="77"/>
      <c r="F581" s="77"/>
      <c r="G581" s="77"/>
      <c r="H581" s="77"/>
      <c r="I581" s="77"/>
      <c r="J581" s="77"/>
      <c r="K581" s="75" t="n">
        <f aca="true">IF(K580&lt;1,"",SUMIF($B$8:INDIRECT("b"&amp;ROW()),"=k",$K$8:$K$707))</f>
        <v>0</v>
      </c>
      <c r="L581" s="76"/>
    </row>
    <row r="582" customFormat="false" ht="13.5" hidden="false" customHeight="true" outlineLevel="0" collapsed="false">
      <c r="A582" s="61" t="str">
        <f aca="false">IF(B582="","",SMALL(順,B582))</f>
        <v/>
      </c>
      <c r="B582" s="1" t="str">
        <f aca="false">IF(B575="","",IF(B575+1&gt;入力用!$W$8,"",B575+1))</f>
        <v/>
      </c>
      <c r="C582" s="23" t="str">
        <f aca="false">B582</f>
        <v/>
      </c>
      <c r="D582" s="62"/>
      <c r="E582" s="20" t="str">
        <f aca="false">IF($B582="","",VLOOKUP($A582,データ,5,0))</f>
        <v/>
      </c>
      <c r="F582" s="63" t="str">
        <f aca="false">IF($B582="","",VLOOKUP($A582,データ,6,0))</f>
        <v/>
      </c>
      <c r="G582" s="64" t="str">
        <f aca="false">IF(A582="","",IF(VLOOKUP(A582,データ,7,0)=0,"",VLOOKUP(VLOOKUP(A582,データ,7,0),品名,2)))</f>
        <v/>
      </c>
      <c r="H582" s="65" t="str">
        <f aca="false">IF(A582="",0,VLOOKUP(A582,データ,8,0))</f>
        <v/>
      </c>
      <c r="I582" s="65" t="str">
        <f aca="false">IF(A582="",0,VLOOKUP(A582,データ,9,0))</f>
        <v/>
      </c>
      <c r="J582" s="65" t="str">
        <f aca="false">H582*I582</f>
        <v/>
      </c>
      <c r="K582" s="48"/>
      <c r="L582" s="66"/>
    </row>
    <row r="583" customFormat="false" ht="13.5" hidden="false" customHeight="true" outlineLevel="0" collapsed="false">
      <c r="B583" s="67"/>
      <c r="C583" s="68"/>
      <c r="D583" s="69"/>
      <c r="E583" s="20" t="str">
        <f aca="false">IF(B581="","",VLOOKUP($A581,データ,2,0))</f>
        <v/>
      </c>
      <c r="F583" s="63" t="n">
        <f aca="false">IF(C581="","",VLOOKUP($A581,データ,2,0))</f>
        <v>1</v>
      </c>
      <c r="G583" s="64" t="str">
        <f aca="false">IF(A582="","",IF(VLOOKUP(A582,データ,10,0)=0,"",VLOOKUP(VLOOKUP(A582,データ,10,0),品名,2)))</f>
        <v/>
      </c>
      <c r="H583" s="70" t="str">
        <f aca="false">IF(A582="",0,VLOOKUP(A582,データ,11,0))</f>
        <v/>
      </c>
      <c r="I583" s="70" t="str">
        <f aca="false">IF(A582="",0,VLOOKUP(A582,データ,12,0))</f>
        <v/>
      </c>
      <c r="J583" s="70" t="str">
        <f aca="false">H583*I583</f>
        <v/>
      </c>
      <c r="K583" s="48"/>
      <c r="L583" s="66"/>
    </row>
    <row r="584" customFormat="false" ht="13.5" hidden="false" customHeight="true" outlineLevel="0" collapsed="false">
      <c r="B584" s="67"/>
      <c r="C584" s="68" t="str">
        <f aca="false">IF($B582="","",VLOOKUP($A582,データ,3,0))</f>
        <v/>
      </c>
      <c r="D584" s="69" t="str">
        <f aca="false">IF($B582="","",VLOOKUP($A582,データ,4,0))</f>
        <v/>
      </c>
      <c r="E584" s="20" t="str">
        <f aca="false">IF(B582="","",VLOOKUP($A582,データ,2,0))</f>
        <v/>
      </c>
      <c r="F584" s="63" t="str">
        <f aca="false">IF(C582="","",VLOOKUP($A582,データ,2,0))</f>
        <v/>
      </c>
      <c r="G584" s="64" t="str">
        <f aca="false">IF(A582="","",IF(VLOOKUP(A582,データ,13,0)=0,"",VLOOKUP(VLOOKUP(A582,データ,13,0),品名,2)))</f>
        <v/>
      </c>
      <c r="H584" s="70" t="str">
        <f aca="false">IF(A582="",0,VLOOKUP(A582,データ,14,0))</f>
        <v/>
      </c>
      <c r="I584" s="70" t="str">
        <f aca="false">IF(A582="",0,VLOOKUP(A582,データ,15,0))</f>
        <v/>
      </c>
      <c r="J584" s="70" t="str">
        <f aca="false">H584*I584</f>
        <v/>
      </c>
      <c r="K584" s="48"/>
      <c r="L584" s="66"/>
    </row>
    <row r="585" customFormat="false" ht="13.5" hidden="false" customHeight="true" outlineLevel="0" collapsed="false">
      <c r="B585" s="67"/>
      <c r="C585" s="68"/>
      <c r="D585" s="69"/>
      <c r="E585" s="20" t="str">
        <f aca="false">IF(B583="","",VLOOKUP($A583,データ,2,0))</f>
        <v/>
      </c>
      <c r="F585" s="63" t="str">
        <f aca="false">IF(C583="","",VLOOKUP($A583,データ,2,0))</f>
        <v/>
      </c>
      <c r="G585" s="64" t="str">
        <f aca="false">IF(A582="","",IF(VLOOKUP(A582,データ,16,0)=0,"",VLOOKUP(VLOOKUP(A582,データ,16,0),品名,2)))</f>
        <v/>
      </c>
      <c r="H585" s="70" t="str">
        <f aca="false">IF(A582="",0,VLOOKUP(A582,データ,17,0))</f>
        <v/>
      </c>
      <c r="I585" s="70" t="str">
        <f aca="false">IF(A582="",0,VLOOKUP(A582,データ,18,0))</f>
        <v/>
      </c>
      <c r="J585" s="70" t="str">
        <f aca="false">H585*I585</f>
        <v/>
      </c>
      <c r="K585" s="48"/>
      <c r="L585" s="66"/>
    </row>
    <row r="586" customFormat="false" ht="13.5" hidden="false" customHeight="true" outlineLevel="0" collapsed="false">
      <c r="B586" s="67"/>
      <c r="C586" s="68"/>
      <c r="D586" s="69"/>
      <c r="E586" s="20" t="str">
        <f aca="false">IF(B584="","",VLOOKUP($A584,データ,2,0))</f>
        <v/>
      </c>
      <c r="F586" s="63" t="str">
        <f aca="false">IF(C584="","",VLOOKUP($A584,データ,2,0))</f>
        <v/>
      </c>
      <c r="G586" s="64" t="str">
        <f aca="false">IF(A582="","",IF(VLOOKUP(A582,データ,19,0)=0,"",VLOOKUP(VLOOKUP(A582,データ,19,0),品名,2)))</f>
        <v/>
      </c>
      <c r="H586" s="71" t="str">
        <f aca="false">IF(A582="",0,VLOOKUP(A582,データ,20,0))</f>
        <v/>
      </c>
      <c r="I586" s="72" t="str">
        <f aca="false">IF(A582="",0,VLOOKUP(A582,データ,21,0))</f>
        <v/>
      </c>
      <c r="J586" s="72" t="str">
        <f aca="false">H586*I586</f>
        <v/>
      </c>
      <c r="K586" s="48"/>
      <c r="L586" s="66"/>
    </row>
    <row r="587" customFormat="false" ht="13.5" hidden="false" customHeight="true" outlineLevel="0" collapsed="false">
      <c r="B587" s="67" t="str">
        <f aca="false">IF(I587&gt;=1,"k","")</f>
        <v>k</v>
      </c>
      <c r="C587" s="27"/>
      <c r="D587" s="73"/>
      <c r="E587" s="20" t="str">
        <f aca="false">IF(B585="","",VLOOKUP($A585,データ,2,0))</f>
        <v/>
      </c>
      <c r="F587" s="63" t="str">
        <f aca="false">IF(C585="","",VLOOKUP($A585,データ,2,0))</f>
        <v/>
      </c>
      <c r="G587" s="5" t="s">
        <v>38</v>
      </c>
      <c r="H587" s="5"/>
      <c r="I587" s="46" t="str">
        <f aca="false">SUM(I582:I586)</f>
        <v/>
      </c>
      <c r="J587" s="46" t="str">
        <f aca="false">SUM(J582:J586)</f>
        <v/>
      </c>
      <c r="K587" s="46" t="str">
        <f aca="false">IF(J587&lt;5000,J587,5000)</f>
        <v/>
      </c>
      <c r="L587" s="47" t="n">
        <f aca="false">+J587-K587</f>
        <v>0</v>
      </c>
    </row>
    <row r="588" customFormat="false" ht="13.5" hidden="false" customHeight="true" outlineLevel="0" collapsed="false">
      <c r="A588" s="1" t="str">
        <f aca="false">IF(B588&gt;=1,SMALL(順,B588),"")</f>
        <v/>
      </c>
      <c r="C588" s="77" t="s">
        <v>37</v>
      </c>
      <c r="D588" s="77"/>
      <c r="E588" s="77"/>
      <c r="F588" s="77"/>
      <c r="G588" s="77"/>
      <c r="H588" s="77"/>
      <c r="I588" s="77"/>
      <c r="J588" s="77"/>
      <c r="K588" s="75" t="n">
        <f aca="true">IF(K587&lt;1,"",SUMIF($B$8:INDIRECT("b"&amp;ROW()),"=k",$K$8:$K$707))</f>
        <v>0</v>
      </c>
      <c r="L588" s="76"/>
    </row>
    <row r="589" customFormat="false" ht="13.5" hidden="false" customHeight="true" outlineLevel="0" collapsed="false">
      <c r="A589" s="61" t="str">
        <f aca="false">IF(B589="","",SMALL(順,B589))</f>
        <v/>
      </c>
      <c r="B589" s="1" t="str">
        <f aca="false">IF(B582="","",IF(B582+1&gt;入力用!$W$8,"",B582+1))</f>
        <v/>
      </c>
      <c r="C589" s="23" t="str">
        <f aca="false">B589</f>
        <v/>
      </c>
      <c r="D589" s="62"/>
      <c r="E589" s="20" t="str">
        <f aca="false">IF($B589="","",VLOOKUP($A589,データ,5,0))</f>
        <v/>
      </c>
      <c r="F589" s="63" t="str">
        <f aca="false">IF($B589="","",VLOOKUP($A589,データ,6,0))</f>
        <v/>
      </c>
      <c r="G589" s="64" t="str">
        <f aca="false">IF(A589="","",IF(VLOOKUP(A589,データ,7,0)=0,"",VLOOKUP(VLOOKUP(A589,データ,7,0),品名,2)))</f>
        <v/>
      </c>
      <c r="H589" s="65" t="str">
        <f aca="false">IF(A589="",0,VLOOKUP(A589,データ,8,0))</f>
        <v/>
      </c>
      <c r="I589" s="65" t="str">
        <f aca="false">IF(A589="",0,VLOOKUP(A589,データ,9,0))</f>
        <v/>
      </c>
      <c r="J589" s="65" t="str">
        <f aca="false">H589*I589</f>
        <v/>
      </c>
      <c r="K589" s="48"/>
      <c r="L589" s="66"/>
    </row>
    <row r="590" customFormat="false" ht="13.5" hidden="false" customHeight="true" outlineLevel="0" collapsed="false">
      <c r="B590" s="67"/>
      <c r="C590" s="68"/>
      <c r="D590" s="69"/>
      <c r="E590" s="20" t="str">
        <f aca="false">IF(B588="","",VLOOKUP($A588,データ,2,0))</f>
        <v/>
      </c>
      <c r="F590" s="63" t="n">
        <f aca="false">IF(C588="","",VLOOKUP($A588,データ,2,0))</f>
        <v>1</v>
      </c>
      <c r="G590" s="64" t="str">
        <f aca="false">IF(A589="","",IF(VLOOKUP(A589,データ,10,0)=0,"",VLOOKUP(VLOOKUP(A589,データ,10,0),品名,2)))</f>
        <v/>
      </c>
      <c r="H590" s="70" t="str">
        <f aca="false">IF(A589="",0,VLOOKUP(A589,データ,11,0))</f>
        <v/>
      </c>
      <c r="I590" s="70" t="str">
        <f aca="false">IF(A589="",0,VLOOKUP(A589,データ,12,0))</f>
        <v/>
      </c>
      <c r="J590" s="70" t="str">
        <f aca="false">H590*I590</f>
        <v/>
      </c>
      <c r="K590" s="48"/>
      <c r="L590" s="66"/>
    </row>
    <row r="591" customFormat="false" ht="13.5" hidden="false" customHeight="true" outlineLevel="0" collapsed="false">
      <c r="B591" s="67"/>
      <c r="C591" s="68" t="str">
        <f aca="false">IF($B589="","",VLOOKUP($A589,データ,3,0))</f>
        <v/>
      </c>
      <c r="D591" s="69" t="str">
        <f aca="false">IF($B589="","",VLOOKUP($A589,データ,4,0))</f>
        <v/>
      </c>
      <c r="E591" s="20" t="str">
        <f aca="false">IF(B589="","",VLOOKUP($A589,データ,2,0))</f>
        <v/>
      </c>
      <c r="F591" s="63" t="str">
        <f aca="false">IF(C589="","",VLOOKUP($A589,データ,2,0))</f>
        <v/>
      </c>
      <c r="G591" s="64" t="str">
        <f aca="false">IF(A589="","",IF(VLOOKUP(A589,データ,13,0)=0,"",VLOOKUP(VLOOKUP(A589,データ,13,0),品名,2)))</f>
        <v/>
      </c>
      <c r="H591" s="70" t="str">
        <f aca="false">IF(A589="",0,VLOOKUP(A589,データ,14,0))</f>
        <v/>
      </c>
      <c r="I591" s="70" t="str">
        <f aca="false">IF(A589="",0,VLOOKUP(A589,データ,15,0))</f>
        <v/>
      </c>
      <c r="J591" s="70" t="str">
        <f aca="false">H591*I591</f>
        <v/>
      </c>
      <c r="K591" s="48"/>
      <c r="L591" s="66"/>
    </row>
    <row r="592" customFormat="false" ht="13.5" hidden="false" customHeight="true" outlineLevel="0" collapsed="false">
      <c r="B592" s="67"/>
      <c r="C592" s="68"/>
      <c r="D592" s="69"/>
      <c r="E592" s="20" t="str">
        <f aca="false">IF(B590="","",VLOOKUP($A590,データ,2,0))</f>
        <v/>
      </c>
      <c r="F592" s="63" t="str">
        <f aca="false">IF(C590="","",VLOOKUP($A590,データ,2,0))</f>
        <v/>
      </c>
      <c r="G592" s="64" t="str">
        <f aca="false">IF(A589="","",IF(VLOOKUP(A589,データ,16,0)=0,"",VLOOKUP(VLOOKUP(A589,データ,16,0),品名,2)))</f>
        <v/>
      </c>
      <c r="H592" s="70" t="str">
        <f aca="false">IF(A589="",0,VLOOKUP(A589,データ,17,0))</f>
        <v/>
      </c>
      <c r="I592" s="70" t="str">
        <f aca="false">IF(A589="",0,VLOOKUP(A589,データ,18,0))</f>
        <v/>
      </c>
      <c r="J592" s="70" t="str">
        <f aca="false">H592*I592</f>
        <v/>
      </c>
      <c r="K592" s="48"/>
      <c r="L592" s="66"/>
    </row>
    <row r="593" customFormat="false" ht="13.5" hidden="false" customHeight="true" outlineLevel="0" collapsed="false">
      <c r="B593" s="67"/>
      <c r="C593" s="68"/>
      <c r="D593" s="69"/>
      <c r="E593" s="20" t="str">
        <f aca="false">IF(B591="","",VLOOKUP($A591,データ,2,0))</f>
        <v/>
      </c>
      <c r="F593" s="63" t="str">
        <f aca="false">IF(C591="","",VLOOKUP($A591,データ,2,0))</f>
        <v/>
      </c>
      <c r="G593" s="64" t="str">
        <f aca="false">IF(A589="","",IF(VLOOKUP(A589,データ,19,0)=0,"",VLOOKUP(VLOOKUP(A589,データ,19,0),品名,2)))</f>
        <v/>
      </c>
      <c r="H593" s="71" t="str">
        <f aca="false">IF(A589="",0,VLOOKUP(A589,データ,20,0))</f>
        <v/>
      </c>
      <c r="I593" s="72" t="str">
        <f aca="false">IF(A589="",0,VLOOKUP(A589,データ,21,0))</f>
        <v/>
      </c>
      <c r="J593" s="72" t="str">
        <f aca="false">H593*I593</f>
        <v/>
      </c>
      <c r="K593" s="48"/>
      <c r="L593" s="66"/>
    </row>
    <row r="594" customFormat="false" ht="13.5" hidden="false" customHeight="true" outlineLevel="0" collapsed="false">
      <c r="B594" s="67" t="str">
        <f aca="false">IF(I594&gt;=1,"k","")</f>
        <v>k</v>
      </c>
      <c r="C594" s="27"/>
      <c r="D594" s="73"/>
      <c r="E594" s="20" t="str">
        <f aca="false">IF(B592="","",VLOOKUP($A592,データ,2,0))</f>
        <v/>
      </c>
      <c r="F594" s="63" t="str">
        <f aca="false">IF(C592="","",VLOOKUP($A592,データ,2,0))</f>
        <v/>
      </c>
      <c r="G594" s="5" t="s">
        <v>38</v>
      </c>
      <c r="H594" s="5"/>
      <c r="I594" s="46" t="str">
        <f aca="false">SUM(I589:I593)</f>
        <v/>
      </c>
      <c r="J594" s="46" t="str">
        <f aca="false">SUM(J589:J593)</f>
        <v/>
      </c>
      <c r="K594" s="46" t="str">
        <f aca="false">IF(J594&lt;5000,J594,5000)</f>
        <v/>
      </c>
      <c r="L594" s="47" t="n">
        <f aca="false">+J594-K594</f>
        <v>0</v>
      </c>
    </row>
    <row r="595" customFormat="false" ht="13.5" hidden="false" customHeight="true" outlineLevel="0" collapsed="false">
      <c r="A595" s="1" t="str">
        <f aca="false">IF(B595&gt;=1,SMALL(順,B595),"")</f>
        <v/>
      </c>
      <c r="C595" s="77" t="s">
        <v>37</v>
      </c>
      <c r="D595" s="77"/>
      <c r="E595" s="77"/>
      <c r="F595" s="77"/>
      <c r="G595" s="77"/>
      <c r="H595" s="77"/>
      <c r="I595" s="77"/>
      <c r="J595" s="77"/>
      <c r="K595" s="75" t="n">
        <f aca="true">IF(K594&lt;1,"",SUMIF($B$8:INDIRECT("b"&amp;ROW()),"=k",$K$8:$K$707))</f>
        <v>0</v>
      </c>
      <c r="L595" s="76"/>
    </row>
    <row r="596" customFormat="false" ht="13.5" hidden="false" customHeight="true" outlineLevel="0" collapsed="false">
      <c r="A596" s="61" t="str">
        <f aca="false">IF(B596="","",SMALL(順,B596))</f>
        <v/>
      </c>
      <c r="B596" s="1" t="str">
        <f aca="false">IF(B589="","",IF(B589+1&gt;入力用!$W$8,"",B589+1))</f>
        <v/>
      </c>
      <c r="C596" s="23" t="str">
        <f aca="false">B596</f>
        <v/>
      </c>
      <c r="D596" s="62"/>
      <c r="E596" s="20" t="str">
        <f aca="false">IF($B596="","",VLOOKUP($A596,データ,5,0))</f>
        <v/>
      </c>
      <c r="F596" s="63" t="str">
        <f aca="false">IF($B596="","",VLOOKUP($A596,データ,6,0))</f>
        <v/>
      </c>
      <c r="G596" s="64" t="str">
        <f aca="false">IF(A596="","",IF(VLOOKUP(A596,データ,7,0)=0,"",VLOOKUP(VLOOKUP(A596,データ,7,0),品名,2)))</f>
        <v/>
      </c>
      <c r="H596" s="65" t="str">
        <f aca="false">IF(A596="",0,VLOOKUP(A596,データ,8,0))</f>
        <v/>
      </c>
      <c r="I596" s="65" t="str">
        <f aca="false">IF(A596="",0,VLOOKUP(A596,データ,9,0))</f>
        <v/>
      </c>
      <c r="J596" s="65" t="str">
        <f aca="false">H596*I596</f>
        <v/>
      </c>
      <c r="K596" s="48"/>
      <c r="L596" s="66"/>
    </row>
    <row r="597" customFormat="false" ht="13.5" hidden="false" customHeight="true" outlineLevel="0" collapsed="false">
      <c r="B597" s="67"/>
      <c r="C597" s="68"/>
      <c r="D597" s="69"/>
      <c r="E597" s="20" t="str">
        <f aca="false">IF(B595="","",VLOOKUP($A595,データ,2,0))</f>
        <v/>
      </c>
      <c r="F597" s="63" t="n">
        <f aca="false">IF(C595="","",VLOOKUP($A595,データ,2,0))</f>
        <v>1</v>
      </c>
      <c r="G597" s="64" t="str">
        <f aca="false">IF(A596="","",IF(VLOOKUP(A596,データ,10,0)=0,"",VLOOKUP(VLOOKUP(A596,データ,10,0),品名,2)))</f>
        <v/>
      </c>
      <c r="H597" s="70" t="str">
        <f aca="false">IF(A596="",0,VLOOKUP(A596,データ,11,0))</f>
        <v/>
      </c>
      <c r="I597" s="70" t="str">
        <f aca="false">IF(A596="",0,VLOOKUP(A596,データ,12,0))</f>
        <v/>
      </c>
      <c r="J597" s="70" t="str">
        <f aca="false">H597*I597</f>
        <v/>
      </c>
      <c r="K597" s="48"/>
      <c r="L597" s="66"/>
    </row>
    <row r="598" customFormat="false" ht="13.5" hidden="false" customHeight="true" outlineLevel="0" collapsed="false">
      <c r="B598" s="67"/>
      <c r="C598" s="68" t="str">
        <f aca="false">IF($B596="","",VLOOKUP($A596,データ,3,0))</f>
        <v/>
      </c>
      <c r="D598" s="69" t="str">
        <f aca="false">IF($B596="","",VLOOKUP($A596,データ,4,0))</f>
        <v/>
      </c>
      <c r="E598" s="20" t="str">
        <f aca="false">IF(B596="","",VLOOKUP($A596,データ,2,0))</f>
        <v/>
      </c>
      <c r="F598" s="63" t="str">
        <f aca="false">IF(C596="","",VLOOKUP($A596,データ,2,0))</f>
        <v/>
      </c>
      <c r="G598" s="64" t="str">
        <f aca="false">IF(A596="","",IF(VLOOKUP(A596,データ,13,0)=0,"",VLOOKUP(VLOOKUP(A596,データ,13,0),品名,2)))</f>
        <v/>
      </c>
      <c r="H598" s="70" t="str">
        <f aca="false">IF(A596="",0,VLOOKUP(A596,データ,14,0))</f>
        <v/>
      </c>
      <c r="I598" s="70" t="str">
        <f aca="false">IF(A596="",0,VLOOKUP(A596,データ,15,0))</f>
        <v/>
      </c>
      <c r="J598" s="70" t="str">
        <f aca="false">H598*I598</f>
        <v/>
      </c>
      <c r="K598" s="48"/>
      <c r="L598" s="66"/>
    </row>
    <row r="599" customFormat="false" ht="13.5" hidden="false" customHeight="true" outlineLevel="0" collapsed="false">
      <c r="B599" s="67"/>
      <c r="C599" s="68"/>
      <c r="D599" s="69"/>
      <c r="E599" s="20" t="str">
        <f aca="false">IF(B597="","",VLOOKUP($A597,データ,2,0))</f>
        <v/>
      </c>
      <c r="F599" s="63" t="str">
        <f aca="false">IF(C597="","",VLOOKUP($A597,データ,2,0))</f>
        <v/>
      </c>
      <c r="G599" s="64" t="str">
        <f aca="false">IF(A596="","",IF(VLOOKUP(A596,データ,16,0)=0,"",VLOOKUP(VLOOKUP(A596,データ,16,0),品名,2)))</f>
        <v/>
      </c>
      <c r="H599" s="70" t="str">
        <f aca="false">IF(A596="",0,VLOOKUP(A596,データ,17,0))</f>
        <v/>
      </c>
      <c r="I599" s="70" t="str">
        <f aca="false">IF(A596="",0,VLOOKUP(A596,データ,18,0))</f>
        <v/>
      </c>
      <c r="J599" s="70" t="str">
        <f aca="false">H599*I599</f>
        <v/>
      </c>
      <c r="K599" s="48"/>
      <c r="L599" s="66"/>
    </row>
    <row r="600" customFormat="false" ht="13.5" hidden="false" customHeight="true" outlineLevel="0" collapsed="false">
      <c r="B600" s="67"/>
      <c r="C600" s="68"/>
      <c r="D600" s="69"/>
      <c r="E600" s="20" t="str">
        <f aca="false">IF(B598="","",VLOOKUP($A598,データ,2,0))</f>
        <v/>
      </c>
      <c r="F600" s="63" t="str">
        <f aca="false">IF(C598="","",VLOOKUP($A598,データ,2,0))</f>
        <v/>
      </c>
      <c r="G600" s="64" t="str">
        <f aca="false">IF(A596="","",IF(VLOOKUP(A596,データ,19,0)=0,"",VLOOKUP(VLOOKUP(A596,データ,19,0),品名,2)))</f>
        <v/>
      </c>
      <c r="H600" s="71" t="str">
        <f aca="false">IF(A596="",0,VLOOKUP(A596,データ,20,0))</f>
        <v/>
      </c>
      <c r="I600" s="72" t="str">
        <f aca="false">IF(A596="",0,VLOOKUP(A596,データ,21,0))</f>
        <v/>
      </c>
      <c r="J600" s="72" t="str">
        <f aca="false">H600*I600</f>
        <v/>
      </c>
      <c r="K600" s="48"/>
      <c r="L600" s="66"/>
    </row>
    <row r="601" customFormat="false" ht="13.5" hidden="false" customHeight="true" outlineLevel="0" collapsed="false">
      <c r="B601" s="67" t="str">
        <f aca="false">IF(I601&gt;=1,"k","")</f>
        <v>k</v>
      </c>
      <c r="C601" s="27"/>
      <c r="D601" s="73"/>
      <c r="E601" s="20" t="str">
        <f aca="false">IF(B599="","",VLOOKUP($A599,データ,2,0))</f>
        <v/>
      </c>
      <c r="F601" s="63" t="str">
        <f aca="false">IF(C599="","",VLOOKUP($A599,データ,2,0))</f>
        <v/>
      </c>
      <c r="G601" s="5" t="s">
        <v>38</v>
      </c>
      <c r="H601" s="5"/>
      <c r="I601" s="46" t="str">
        <f aca="false">SUM(I596:I600)</f>
        <v/>
      </c>
      <c r="J601" s="46" t="str">
        <f aca="false">SUM(J596:J600)</f>
        <v/>
      </c>
      <c r="K601" s="46" t="str">
        <f aca="false">IF(J601&lt;5000,J601,5000)</f>
        <v/>
      </c>
      <c r="L601" s="47" t="n">
        <f aca="false">+J601-K601</f>
        <v>0</v>
      </c>
    </row>
    <row r="602" customFormat="false" ht="13.5" hidden="false" customHeight="true" outlineLevel="0" collapsed="false">
      <c r="A602" s="1" t="str">
        <f aca="false">IF(B602&gt;=1,SMALL(順,B602),"")</f>
        <v/>
      </c>
      <c r="C602" s="77" t="s">
        <v>37</v>
      </c>
      <c r="D602" s="77"/>
      <c r="E602" s="77"/>
      <c r="F602" s="77"/>
      <c r="G602" s="77"/>
      <c r="H602" s="77"/>
      <c r="I602" s="77"/>
      <c r="J602" s="77"/>
      <c r="K602" s="75" t="n">
        <f aca="true">IF(K601&lt;1,"",SUMIF($B$8:INDIRECT("b"&amp;ROW()),"=k",$K$8:$K$707))</f>
        <v>0</v>
      </c>
      <c r="L602" s="76"/>
    </row>
    <row r="603" customFormat="false" ht="13.5" hidden="false" customHeight="true" outlineLevel="0" collapsed="false">
      <c r="A603" s="61" t="str">
        <f aca="false">IF(B603="","",SMALL(順,B603))</f>
        <v/>
      </c>
      <c r="B603" s="1" t="str">
        <f aca="false">IF(B596="","",IF(B596+1&gt;入力用!$W$8,"",B596+1))</f>
        <v/>
      </c>
      <c r="C603" s="23" t="str">
        <f aca="false">B603</f>
        <v/>
      </c>
      <c r="D603" s="62"/>
      <c r="E603" s="20" t="str">
        <f aca="false">IF($B603="","",VLOOKUP($A603,データ,5,0))</f>
        <v/>
      </c>
      <c r="F603" s="63" t="str">
        <f aca="false">IF($B603="","",VLOOKUP($A603,データ,6,0))</f>
        <v/>
      </c>
      <c r="G603" s="64" t="str">
        <f aca="false">IF(A603="","",IF(VLOOKUP(A603,データ,7,0)=0,"",VLOOKUP(VLOOKUP(A603,データ,7,0),品名,2)))</f>
        <v/>
      </c>
      <c r="H603" s="65" t="str">
        <f aca="false">IF(A603="",0,VLOOKUP(A603,データ,8,0))</f>
        <v/>
      </c>
      <c r="I603" s="65" t="str">
        <f aca="false">IF(A603="",0,VLOOKUP(A603,データ,9,0))</f>
        <v/>
      </c>
      <c r="J603" s="65" t="str">
        <f aca="false">H603*I603</f>
        <v/>
      </c>
      <c r="K603" s="48"/>
      <c r="L603" s="66"/>
    </row>
    <row r="604" customFormat="false" ht="13.5" hidden="false" customHeight="true" outlineLevel="0" collapsed="false">
      <c r="B604" s="67"/>
      <c r="C604" s="68"/>
      <c r="D604" s="69"/>
      <c r="E604" s="20" t="str">
        <f aca="false">IF(B602="","",VLOOKUP($A602,データ,2,0))</f>
        <v/>
      </c>
      <c r="F604" s="63" t="n">
        <f aca="false">IF(C602="","",VLOOKUP($A602,データ,2,0))</f>
        <v>1</v>
      </c>
      <c r="G604" s="64" t="str">
        <f aca="false">IF(A603="","",IF(VLOOKUP(A603,データ,10,0)=0,"",VLOOKUP(VLOOKUP(A603,データ,10,0),品名,2)))</f>
        <v/>
      </c>
      <c r="H604" s="70" t="str">
        <f aca="false">IF(A603="",0,VLOOKUP(A603,データ,11,0))</f>
        <v/>
      </c>
      <c r="I604" s="70" t="str">
        <f aca="false">IF(A603="",0,VLOOKUP(A603,データ,12,0))</f>
        <v/>
      </c>
      <c r="J604" s="70" t="str">
        <f aca="false">H604*I604</f>
        <v/>
      </c>
      <c r="K604" s="48"/>
      <c r="L604" s="66"/>
    </row>
    <row r="605" customFormat="false" ht="13.5" hidden="false" customHeight="true" outlineLevel="0" collapsed="false">
      <c r="B605" s="67"/>
      <c r="C605" s="68" t="str">
        <f aca="false">IF($B603="","",VLOOKUP($A603,データ,3,0))</f>
        <v/>
      </c>
      <c r="D605" s="69" t="str">
        <f aca="false">IF($B603="","",VLOOKUP($A603,データ,4,0))</f>
        <v/>
      </c>
      <c r="E605" s="20" t="str">
        <f aca="false">IF(B603="","",VLOOKUP($A603,データ,2,0))</f>
        <v/>
      </c>
      <c r="F605" s="63" t="str">
        <f aca="false">IF(C603="","",VLOOKUP($A603,データ,2,0))</f>
        <v/>
      </c>
      <c r="G605" s="64" t="str">
        <f aca="false">IF(A603="","",IF(VLOOKUP(A603,データ,13,0)=0,"",VLOOKUP(VLOOKUP(A603,データ,13,0),品名,2)))</f>
        <v/>
      </c>
      <c r="H605" s="70" t="str">
        <f aca="false">IF(A603="",0,VLOOKUP(A603,データ,14,0))</f>
        <v/>
      </c>
      <c r="I605" s="70" t="str">
        <f aca="false">IF(A603="",0,VLOOKUP(A603,データ,15,0))</f>
        <v/>
      </c>
      <c r="J605" s="70" t="str">
        <f aca="false">H605*I605</f>
        <v/>
      </c>
      <c r="K605" s="48"/>
      <c r="L605" s="66"/>
    </row>
    <row r="606" customFormat="false" ht="13.5" hidden="false" customHeight="true" outlineLevel="0" collapsed="false">
      <c r="B606" s="67"/>
      <c r="C606" s="68"/>
      <c r="D606" s="69"/>
      <c r="E606" s="20" t="str">
        <f aca="false">IF(B604="","",VLOOKUP($A604,データ,2,0))</f>
        <v/>
      </c>
      <c r="F606" s="63" t="str">
        <f aca="false">IF(C604="","",VLOOKUP($A604,データ,2,0))</f>
        <v/>
      </c>
      <c r="G606" s="64" t="str">
        <f aca="false">IF(A603="","",IF(VLOOKUP(A603,データ,16,0)=0,"",VLOOKUP(VLOOKUP(A603,データ,16,0),品名,2)))</f>
        <v/>
      </c>
      <c r="H606" s="70" t="str">
        <f aca="false">IF(A603="",0,VLOOKUP(A603,データ,17,0))</f>
        <v/>
      </c>
      <c r="I606" s="70" t="str">
        <f aca="false">IF(A603="",0,VLOOKUP(A603,データ,18,0))</f>
        <v/>
      </c>
      <c r="J606" s="70" t="str">
        <f aca="false">H606*I606</f>
        <v/>
      </c>
      <c r="K606" s="48"/>
      <c r="L606" s="66"/>
    </row>
    <row r="607" customFormat="false" ht="13.5" hidden="false" customHeight="true" outlineLevel="0" collapsed="false">
      <c r="B607" s="67"/>
      <c r="C607" s="68"/>
      <c r="D607" s="69"/>
      <c r="E607" s="20" t="str">
        <f aca="false">IF(B605="","",VLOOKUP($A605,データ,2,0))</f>
        <v/>
      </c>
      <c r="F607" s="63" t="str">
        <f aca="false">IF(C605="","",VLOOKUP($A605,データ,2,0))</f>
        <v/>
      </c>
      <c r="G607" s="64" t="str">
        <f aca="false">IF(A603="","",IF(VLOOKUP(A603,データ,19,0)=0,"",VLOOKUP(VLOOKUP(A603,データ,19,0),品名,2)))</f>
        <v/>
      </c>
      <c r="H607" s="71" t="str">
        <f aca="false">IF(A603="",0,VLOOKUP(A603,データ,20,0))</f>
        <v/>
      </c>
      <c r="I607" s="72" t="str">
        <f aca="false">IF(A603="",0,VLOOKUP(A603,データ,21,0))</f>
        <v/>
      </c>
      <c r="J607" s="72" t="str">
        <f aca="false">H607*I607</f>
        <v/>
      </c>
      <c r="K607" s="48"/>
      <c r="L607" s="66"/>
    </row>
    <row r="608" customFormat="false" ht="13.5" hidden="false" customHeight="true" outlineLevel="0" collapsed="false">
      <c r="B608" s="67" t="str">
        <f aca="false">IF(I608&gt;=1,"k","")</f>
        <v>k</v>
      </c>
      <c r="C608" s="27"/>
      <c r="D608" s="73"/>
      <c r="E608" s="20" t="str">
        <f aca="false">IF(B606="","",VLOOKUP($A606,データ,2,0))</f>
        <v/>
      </c>
      <c r="F608" s="63" t="str">
        <f aca="false">IF(C606="","",VLOOKUP($A606,データ,2,0))</f>
        <v/>
      </c>
      <c r="G608" s="5" t="s">
        <v>38</v>
      </c>
      <c r="H608" s="5"/>
      <c r="I608" s="46" t="str">
        <f aca="false">SUM(I603:I607)</f>
        <v/>
      </c>
      <c r="J608" s="46" t="str">
        <f aca="false">SUM(J603:J607)</f>
        <v/>
      </c>
      <c r="K608" s="46" t="str">
        <f aca="false">IF(J608&lt;5000,J608,5000)</f>
        <v/>
      </c>
      <c r="L608" s="47" t="n">
        <f aca="false">+J608-K608</f>
        <v>0</v>
      </c>
    </row>
    <row r="609" customFormat="false" ht="13.5" hidden="false" customHeight="true" outlineLevel="0" collapsed="false">
      <c r="A609" s="1" t="str">
        <f aca="false">IF(B609&gt;=1,SMALL(順,B609),"")</f>
        <v/>
      </c>
      <c r="C609" s="77" t="s">
        <v>37</v>
      </c>
      <c r="D609" s="77"/>
      <c r="E609" s="77"/>
      <c r="F609" s="77"/>
      <c r="G609" s="77"/>
      <c r="H609" s="77"/>
      <c r="I609" s="77"/>
      <c r="J609" s="77"/>
      <c r="K609" s="75" t="n">
        <f aca="true">IF(K608&lt;1,"",SUMIF($B$8:INDIRECT("b"&amp;ROW()),"=k",$K$8:$K$707))</f>
        <v>0</v>
      </c>
      <c r="L609" s="76"/>
    </row>
    <row r="610" customFormat="false" ht="13.5" hidden="false" customHeight="true" outlineLevel="0" collapsed="false">
      <c r="A610" s="61" t="str">
        <f aca="false">IF(B610="","",SMALL(順,B610))</f>
        <v/>
      </c>
      <c r="B610" s="1" t="str">
        <f aca="false">IF(B603="","",IF(B603+1&gt;入力用!$W$8,"",B603+1))</f>
        <v/>
      </c>
      <c r="C610" s="23" t="str">
        <f aca="false">B610</f>
        <v/>
      </c>
      <c r="D610" s="62"/>
      <c r="E610" s="20" t="str">
        <f aca="false">IF($B610="","",VLOOKUP($A610,データ,5,0))</f>
        <v/>
      </c>
      <c r="F610" s="63" t="str">
        <f aca="false">IF($B610="","",VLOOKUP($A610,データ,6,0))</f>
        <v/>
      </c>
      <c r="G610" s="64" t="str">
        <f aca="false">IF(A610="","",IF(VLOOKUP(A610,データ,7,0)=0,"",VLOOKUP(VLOOKUP(A610,データ,7,0),品名,2)))</f>
        <v/>
      </c>
      <c r="H610" s="65" t="str">
        <f aca="false">IF(A610="",0,VLOOKUP(A610,データ,8,0))</f>
        <v/>
      </c>
      <c r="I610" s="65" t="str">
        <f aca="false">IF(A610="",0,VLOOKUP(A610,データ,9,0))</f>
        <v/>
      </c>
      <c r="J610" s="65" t="str">
        <f aca="false">H610*I610</f>
        <v/>
      </c>
      <c r="K610" s="48"/>
      <c r="L610" s="66"/>
    </row>
    <row r="611" customFormat="false" ht="13.5" hidden="false" customHeight="true" outlineLevel="0" collapsed="false">
      <c r="B611" s="67"/>
      <c r="C611" s="68"/>
      <c r="D611" s="69"/>
      <c r="E611" s="20" t="str">
        <f aca="false">IF(B609="","",VLOOKUP($A609,データ,2,0))</f>
        <v/>
      </c>
      <c r="F611" s="63" t="n">
        <f aca="false">IF(C609="","",VLOOKUP($A609,データ,2,0))</f>
        <v>1</v>
      </c>
      <c r="G611" s="64" t="str">
        <f aca="false">IF(A610="","",IF(VLOOKUP(A610,データ,10,0)=0,"",VLOOKUP(VLOOKUP(A610,データ,10,0),品名,2)))</f>
        <v/>
      </c>
      <c r="H611" s="70" t="str">
        <f aca="false">IF(A610="",0,VLOOKUP(A610,データ,11,0))</f>
        <v/>
      </c>
      <c r="I611" s="70" t="str">
        <f aca="false">IF(A610="",0,VLOOKUP(A610,データ,12,0))</f>
        <v/>
      </c>
      <c r="J611" s="70" t="str">
        <f aca="false">H611*I611</f>
        <v/>
      </c>
      <c r="K611" s="48"/>
      <c r="L611" s="66"/>
    </row>
    <row r="612" customFormat="false" ht="13.5" hidden="false" customHeight="true" outlineLevel="0" collapsed="false">
      <c r="B612" s="67"/>
      <c r="C612" s="68" t="str">
        <f aca="false">IF($B610="","",VLOOKUP($A610,データ,3,0))</f>
        <v/>
      </c>
      <c r="D612" s="69" t="str">
        <f aca="false">IF($B610="","",VLOOKUP($A610,データ,4,0))</f>
        <v/>
      </c>
      <c r="E612" s="20" t="str">
        <f aca="false">IF(B610="","",VLOOKUP($A610,データ,2,0))</f>
        <v/>
      </c>
      <c r="F612" s="63" t="str">
        <f aca="false">IF(C610="","",VLOOKUP($A610,データ,2,0))</f>
        <v/>
      </c>
      <c r="G612" s="64" t="str">
        <f aca="false">IF(A610="","",IF(VLOOKUP(A610,データ,13,0)=0,"",VLOOKUP(VLOOKUP(A610,データ,13,0),品名,2)))</f>
        <v/>
      </c>
      <c r="H612" s="70" t="str">
        <f aca="false">IF(A610="",0,VLOOKUP(A610,データ,14,0))</f>
        <v/>
      </c>
      <c r="I612" s="70" t="str">
        <f aca="false">IF(A610="",0,VLOOKUP(A610,データ,15,0))</f>
        <v/>
      </c>
      <c r="J612" s="70" t="str">
        <f aca="false">H612*I612</f>
        <v/>
      </c>
      <c r="K612" s="48"/>
      <c r="L612" s="66"/>
    </row>
    <row r="613" customFormat="false" ht="13.5" hidden="false" customHeight="true" outlineLevel="0" collapsed="false">
      <c r="B613" s="67"/>
      <c r="C613" s="68"/>
      <c r="D613" s="69"/>
      <c r="E613" s="20" t="str">
        <f aca="false">IF(B611="","",VLOOKUP($A611,データ,2,0))</f>
        <v/>
      </c>
      <c r="F613" s="63" t="str">
        <f aca="false">IF(C611="","",VLOOKUP($A611,データ,2,0))</f>
        <v/>
      </c>
      <c r="G613" s="64" t="str">
        <f aca="false">IF(A610="","",IF(VLOOKUP(A610,データ,16,0)=0,"",VLOOKUP(VLOOKUP(A610,データ,16,0),品名,2)))</f>
        <v/>
      </c>
      <c r="H613" s="70" t="str">
        <f aca="false">IF(A610="",0,VLOOKUP(A610,データ,17,0))</f>
        <v/>
      </c>
      <c r="I613" s="70" t="str">
        <f aca="false">IF(A610="",0,VLOOKUP(A610,データ,18,0))</f>
        <v/>
      </c>
      <c r="J613" s="70" t="str">
        <f aca="false">H613*I613</f>
        <v/>
      </c>
      <c r="K613" s="48"/>
      <c r="L613" s="66"/>
    </row>
    <row r="614" customFormat="false" ht="13.5" hidden="false" customHeight="true" outlineLevel="0" collapsed="false">
      <c r="B614" s="67"/>
      <c r="C614" s="68"/>
      <c r="D614" s="69"/>
      <c r="E614" s="20" t="str">
        <f aca="false">IF(B612="","",VLOOKUP($A612,データ,2,0))</f>
        <v/>
      </c>
      <c r="F614" s="63" t="str">
        <f aca="false">IF(C612="","",VLOOKUP($A612,データ,2,0))</f>
        <v/>
      </c>
      <c r="G614" s="64" t="str">
        <f aca="false">IF(A610="","",IF(VLOOKUP(A610,データ,19,0)=0,"",VLOOKUP(VLOOKUP(A610,データ,19,0),品名,2)))</f>
        <v/>
      </c>
      <c r="H614" s="71" t="str">
        <f aca="false">IF(A610="",0,VLOOKUP(A610,データ,20,0))</f>
        <v/>
      </c>
      <c r="I614" s="72" t="str">
        <f aca="false">IF(A610="",0,VLOOKUP(A610,データ,21,0))</f>
        <v/>
      </c>
      <c r="J614" s="72" t="str">
        <f aca="false">H614*I614</f>
        <v/>
      </c>
      <c r="K614" s="48"/>
      <c r="L614" s="66"/>
    </row>
    <row r="615" customFormat="false" ht="13.5" hidden="false" customHeight="true" outlineLevel="0" collapsed="false">
      <c r="B615" s="67" t="str">
        <f aca="false">IF(I615&gt;=1,"k","")</f>
        <v>k</v>
      </c>
      <c r="C615" s="27"/>
      <c r="D615" s="73"/>
      <c r="E615" s="20" t="str">
        <f aca="false">IF(B613="","",VLOOKUP($A613,データ,2,0))</f>
        <v/>
      </c>
      <c r="F615" s="63" t="str">
        <f aca="false">IF(C613="","",VLOOKUP($A613,データ,2,0))</f>
        <v/>
      </c>
      <c r="G615" s="5" t="s">
        <v>38</v>
      </c>
      <c r="H615" s="5"/>
      <c r="I615" s="46" t="str">
        <f aca="false">SUM(I610:I614)</f>
        <v/>
      </c>
      <c r="J615" s="46" t="str">
        <f aca="false">SUM(J610:J614)</f>
        <v/>
      </c>
      <c r="K615" s="46" t="str">
        <f aca="false">IF(J615&lt;5000,J615,5000)</f>
        <v/>
      </c>
      <c r="L615" s="47" t="n">
        <f aca="false">+J615-K615</f>
        <v>0</v>
      </c>
    </row>
    <row r="616" customFormat="false" ht="13.5" hidden="false" customHeight="true" outlineLevel="0" collapsed="false">
      <c r="A616" s="1" t="str">
        <f aca="false">IF(B616&gt;=1,SMALL(順,B616),"")</f>
        <v/>
      </c>
      <c r="C616" s="77" t="s">
        <v>37</v>
      </c>
      <c r="D616" s="77"/>
      <c r="E616" s="77"/>
      <c r="F616" s="77"/>
      <c r="G616" s="77"/>
      <c r="H616" s="77"/>
      <c r="I616" s="77"/>
      <c r="J616" s="77"/>
      <c r="K616" s="75" t="n">
        <f aca="true">IF(K615&lt;1,"",SUMIF($B$8:INDIRECT("b"&amp;ROW()),"=k",$K$8:$K$707))</f>
        <v>0</v>
      </c>
      <c r="L616" s="76"/>
    </row>
    <row r="617" customFormat="false" ht="13.5" hidden="false" customHeight="true" outlineLevel="0" collapsed="false">
      <c r="A617" s="61" t="str">
        <f aca="false">IF(B617="","",SMALL(順,B617))</f>
        <v/>
      </c>
      <c r="B617" s="1" t="str">
        <f aca="false">IF(B610="","",IF(B610+1&gt;入力用!$W$8,"",B610+1))</f>
        <v/>
      </c>
      <c r="C617" s="23" t="str">
        <f aca="false">B617</f>
        <v/>
      </c>
      <c r="D617" s="62"/>
      <c r="E617" s="20" t="str">
        <f aca="false">IF($B617="","",VLOOKUP($A617,データ,5,0))</f>
        <v/>
      </c>
      <c r="F617" s="63" t="str">
        <f aca="false">IF($B617="","",VLOOKUP($A617,データ,6,0))</f>
        <v/>
      </c>
      <c r="G617" s="64" t="str">
        <f aca="false">IF(A617="","",IF(VLOOKUP(A617,データ,7,0)=0,"",VLOOKUP(VLOOKUP(A617,データ,7,0),品名,2)))</f>
        <v/>
      </c>
      <c r="H617" s="65" t="str">
        <f aca="false">IF(A617="",0,VLOOKUP(A617,データ,8,0))</f>
        <v/>
      </c>
      <c r="I617" s="65" t="str">
        <f aca="false">IF(A617="",0,VLOOKUP(A617,データ,9,0))</f>
        <v/>
      </c>
      <c r="J617" s="65" t="str">
        <f aca="false">H617*I617</f>
        <v/>
      </c>
      <c r="K617" s="48"/>
      <c r="L617" s="66"/>
    </row>
    <row r="618" customFormat="false" ht="13.5" hidden="false" customHeight="true" outlineLevel="0" collapsed="false">
      <c r="B618" s="67"/>
      <c r="C618" s="68"/>
      <c r="D618" s="69"/>
      <c r="E618" s="20" t="str">
        <f aca="false">IF(B616="","",VLOOKUP($A616,データ,2,0))</f>
        <v/>
      </c>
      <c r="F618" s="63" t="n">
        <f aca="false">IF(C616="","",VLOOKUP($A616,データ,2,0))</f>
        <v>1</v>
      </c>
      <c r="G618" s="64" t="str">
        <f aca="false">IF(A617="","",IF(VLOOKUP(A617,データ,10,0)=0,"",VLOOKUP(VLOOKUP(A617,データ,10,0),品名,2)))</f>
        <v/>
      </c>
      <c r="H618" s="70" t="str">
        <f aca="false">IF(A617="",0,VLOOKUP(A617,データ,11,0))</f>
        <v/>
      </c>
      <c r="I618" s="70" t="str">
        <f aca="false">IF(A617="",0,VLOOKUP(A617,データ,12,0))</f>
        <v/>
      </c>
      <c r="J618" s="70" t="str">
        <f aca="false">H618*I618</f>
        <v/>
      </c>
      <c r="K618" s="48"/>
      <c r="L618" s="66"/>
    </row>
    <row r="619" customFormat="false" ht="13.5" hidden="false" customHeight="true" outlineLevel="0" collapsed="false">
      <c r="B619" s="67"/>
      <c r="C619" s="68" t="str">
        <f aca="false">IF($B617="","",VLOOKUP($A617,データ,3,0))</f>
        <v/>
      </c>
      <c r="D619" s="69" t="str">
        <f aca="false">IF($B617="","",VLOOKUP($A617,データ,4,0))</f>
        <v/>
      </c>
      <c r="E619" s="20" t="str">
        <f aca="false">IF(B617="","",VLOOKUP($A617,データ,2,0))</f>
        <v/>
      </c>
      <c r="F619" s="63" t="str">
        <f aca="false">IF(C617="","",VLOOKUP($A617,データ,2,0))</f>
        <v/>
      </c>
      <c r="G619" s="64" t="str">
        <f aca="false">IF(A617="","",IF(VLOOKUP(A617,データ,13,0)=0,"",VLOOKUP(VLOOKUP(A617,データ,13,0),品名,2)))</f>
        <v/>
      </c>
      <c r="H619" s="70" t="str">
        <f aca="false">IF(A617="",0,VLOOKUP(A617,データ,14,0))</f>
        <v/>
      </c>
      <c r="I619" s="70" t="str">
        <f aca="false">IF(A617="",0,VLOOKUP(A617,データ,15,0))</f>
        <v/>
      </c>
      <c r="J619" s="70" t="str">
        <f aca="false">H619*I619</f>
        <v/>
      </c>
      <c r="K619" s="48"/>
      <c r="L619" s="66"/>
    </row>
    <row r="620" customFormat="false" ht="13.5" hidden="false" customHeight="true" outlineLevel="0" collapsed="false">
      <c r="B620" s="67"/>
      <c r="C620" s="68"/>
      <c r="D620" s="69"/>
      <c r="E620" s="20" t="str">
        <f aca="false">IF(B618="","",VLOOKUP($A618,データ,2,0))</f>
        <v/>
      </c>
      <c r="F620" s="63" t="str">
        <f aca="false">IF(C618="","",VLOOKUP($A618,データ,2,0))</f>
        <v/>
      </c>
      <c r="G620" s="64" t="str">
        <f aca="false">IF(A617="","",IF(VLOOKUP(A617,データ,16,0)=0,"",VLOOKUP(VLOOKUP(A617,データ,16,0),品名,2)))</f>
        <v/>
      </c>
      <c r="H620" s="70" t="str">
        <f aca="false">IF(A617="",0,VLOOKUP(A617,データ,17,0))</f>
        <v/>
      </c>
      <c r="I620" s="70" t="str">
        <f aca="false">IF(A617="",0,VLOOKUP(A617,データ,18,0))</f>
        <v/>
      </c>
      <c r="J620" s="70" t="str">
        <f aca="false">H620*I620</f>
        <v/>
      </c>
      <c r="K620" s="48"/>
      <c r="L620" s="66"/>
    </row>
    <row r="621" customFormat="false" ht="13.5" hidden="false" customHeight="true" outlineLevel="0" collapsed="false">
      <c r="B621" s="67"/>
      <c r="C621" s="68"/>
      <c r="D621" s="69"/>
      <c r="E621" s="20" t="str">
        <f aca="false">IF(B619="","",VLOOKUP($A619,データ,2,0))</f>
        <v/>
      </c>
      <c r="F621" s="63" t="str">
        <f aca="false">IF(C619="","",VLOOKUP($A619,データ,2,0))</f>
        <v/>
      </c>
      <c r="G621" s="64" t="str">
        <f aca="false">IF(A617="","",IF(VLOOKUP(A617,データ,19,0)=0,"",VLOOKUP(VLOOKUP(A617,データ,19,0),品名,2)))</f>
        <v/>
      </c>
      <c r="H621" s="71" t="str">
        <f aca="false">IF(A617="",0,VLOOKUP(A617,データ,20,0))</f>
        <v/>
      </c>
      <c r="I621" s="72" t="str">
        <f aca="false">IF(A617="",0,VLOOKUP(A617,データ,21,0))</f>
        <v/>
      </c>
      <c r="J621" s="72" t="str">
        <f aca="false">H621*I621</f>
        <v/>
      </c>
      <c r="K621" s="48"/>
      <c r="L621" s="66"/>
    </row>
    <row r="622" customFormat="false" ht="13.5" hidden="false" customHeight="true" outlineLevel="0" collapsed="false">
      <c r="B622" s="67" t="str">
        <f aca="false">IF(I622&gt;=1,"k","")</f>
        <v>k</v>
      </c>
      <c r="C622" s="27"/>
      <c r="D622" s="73"/>
      <c r="E622" s="20" t="str">
        <f aca="false">IF(B620="","",VLOOKUP($A620,データ,2,0))</f>
        <v/>
      </c>
      <c r="F622" s="63" t="str">
        <f aca="false">IF(C620="","",VLOOKUP($A620,データ,2,0))</f>
        <v/>
      </c>
      <c r="G622" s="5" t="s">
        <v>38</v>
      </c>
      <c r="H622" s="5"/>
      <c r="I622" s="46" t="str">
        <f aca="false">SUM(I617:I621)</f>
        <v/>
      </c>
      <c r="J622" s="46" t="str">
        <f aca="false">SUM(J617:J621)</f>
        <v/>
      </c>
      <c r="K622" s="46" t="str">
        <f aca="false">IF(J622&lt;5000,J622,5000)</f>
        <v/>
      </c>
      <c r="L622" s="47" t="n">
        <f aca="false">+J622-K622</f>
        <v>0</v>
      </c>
    </row>
    <row r="623" customFormat="false" ht="13.5" hidden="false" customHeight="true" outlineLevel="0" collapsed="false">
      <c r="A623" s="1" t="str">
        <f aca="false">IF(B623&gt;=1,SMALL(順,B623),"")</f>
        <v/>
      </c>
      <c r="C623" s="77" t="s">
        <v>37</v>
      </c>
      <c r="D623" s="77"/>
      <c r="E623" s="77"/>
      <c r="F623" s="77"/>
      <c r="G623" s="77"/>
      <c r="H623" s="77"/>
      <c r="I623" s="77"/>
      <c r="J623" s="77"/>
      <c r="K623" s="75" t="n">
        <f aca="true">IF(K622&lt;1,"",SUMIF($B$8:INDIRECT("b"&amp;ROW()),"=k",$K$8:$K$707))</f>
        <v>0</v>
      </c>
      <c r="L623" s="76"/>
    </row>
    <row r="624" customFormat="false" ht="13.5" hidden="false" customHeight="true" outlineLevel="0" collapsed="false">
      <c r="A624" s="61" t="str">
        <f aca="false">IF(B624="","",SMALL(順,B624))</f>
        <v/>
      </c>
      <c r="B624" s="1" t="str">
        <f aca="false">IF(B617="","",IF(B617+1&gt;入力用!$W$8,"",B617+1))</f>
        <v/>
      </c>
      <c r="C624" s="23" t="str">
        <f aca="false">B624</f>
        <v/>
      </c>
      <c r="D624" s="62"/>
      <c r="E624" s="20" t="str">
        <f aca="false">IF($B624="","",VLOOKUP($A624,データ,5,0))</f>
        <v/>
      </c>
      <c r="F624" s="63" t="str">
        <f aca="false">IF($B624="","",VLOOKUP($A624,データ,6,0))</f>
        <v/>
      </c>
      <c r="G624" s="64" t="str">
        <f aca="false">IF(A624="","",IF(VLOOKUP(A624,データ,7,0)=0,"",VLOOKUP(VLOOKUP(A624,データ,7,0),品名,2)))</f>
        <v/>
      </c>
      <c r="H624" s="65" t="str">
        <f aca="false">IF(A624="",0,VLOOKUP(A624,データ,8,0))</f>
        <v/>
      </c>
      <c r="I624" s="65" t="str">
        <f aca="false">IF(A624="",0,VLOOKUP(A624,データ,9,0))</f>
        <v/>
      </c>
      <c r="J624" s="65" t="str">
        <f aca="false">H624*I624</f>
        <v/>
      </c>
      <c r="K624" s="48"/>
      <c r="L624" s="66"/>
    </row>
    <row r="625" customFormat="false" ht="13.5" hidden="false" customHeight="true" outlineLevel="0" collapsed="false">
      <c r="B625" s="67"/>
      <c r="C625" s="68"/>
      <c r="D625" s="69"/>
      <c r="E625" s="20" t="str">
        <f aca="false">IF(B623="","",VLOOKUP($A623,データ,2,0))</f>
        <v/>
      </c>
      <c r="F625" s="63" t="n">
        <f aca="false">IF(C623="","",VLOOKUP($A623,データ,2,0))</f>
        <v>1</v>
      </c>
      <c r="G625" s="64" t="str">
        <f aca="false">IF(A624="","",IF(VLOOKUP(A624,データ,10,0)=0,"",VLOOKUP(VLOOKUP(A624,データ,10,0),品名,2)))</f>
        <v/>
      </c>
      <c r="H625" s="70" t="str">
        <f aca="false">IF(A624="",0,VLOOKUP(A624,データ,11,0))</f>
        <v/>
      </c>
      <c r="I625" s="70" t="str">
        <f aca="false">IF(A624="",0,VLOOKUP(A624,データ,12,0))</f>
        <v/>
      </c>
      <c r="J625" s="70" t="str">
        <f aca="false">H625*I625</f>
        <v/>
      </c>
      <c r="K625" s="48"/>
      <c r="L625" s="66"/>
    </row>
    <row r="626" customFormat="false" ht="13.5" hidden="false" customHeight="true" outlineLevel="0" collapsed="false">
      <c r="B626" s="67"/>
      <c r="C626" s="68" t="str">
        <f aca="false">IF($B624="","",VLOOKUP($A624,データ,3,0))</f>
        <v/>
      </c>
      <c r="D626" s="69" t="str">
        <f aca="false">IF($B624="","",VLOOKUP($A624,データ,4,0))</f>
        <v/>
      </c>
      <c r="E626" s="20" t="str">
        <f aca="false">IF(B624="","",VLOOKUP($A624,データ,2,0))</f>
        <v/>
      </c>
      <c r="F626" s="63" t="str">
        <f aca="false">IF(C624="","",VLOOKUP($A624,データ,2,0))</f>
        <v/>
      </c>
      <c r="G626" s="64" t="str">
        <f aca="false">IF(A624="","",IF(VLOOKUP(A624,データ,13,0)=0,"",VLOOKUP(VLOOKUP(A624,データ,13,0),品名,2)))</f>
        <v/>
      </c>
      <c r="H626" s="70" t="str">
        <f aca="false">IF(A624="",0,VLOOKUP(A624,データ,14,0))</f>
        <v/>
      </c>
      <c r="I626" s="70" t="str">
        <f aca="false">IF(A624="",0,VLOOKUP(A624,データ,15,0))</f>
        <v/>
      </c>
      <c r="J626" s="70" t="str">
        <f aca="false">H626*I626</f>
        <v/>
      </c>
      <c r="K626" s="48"/>
      <c r="L626" s="66"/>
    </row>
    <row r="627" customFormat="false" ht="13.5" hidden="false" customHeight="true" outlineLevel="0" collapsed="false">
      <c r="B627" s="67"/>
      <c r="C627" s="68"/>
      <c r="D627" s="69"/>
      <c r="E627" s="20" t="str">
        <f aca="false">IF(B625="","",VLOOKUP($A625,データ,2,0))</f>
        <v/>
      </c>
      <c r="F627" s="63" t="str">
        <f aca="false">IF(C625="","",VLOOKUP($A625,データ,2,0))</f>
        <v/>
      </c>
      <c r="G627" s="64" t="str">
        <f aca="false">IF(A624="","",IF(VLOOKUP(A624,データ,16,0)=0,"",VLOOKUP(VLOOKUP(A624,データ,16,0),品名,2)))</f>
        <v/>
      </c>
      <c r="H627" s="70" t="str">
        <f aca="false">IF(A624="",0,VLOOKUP(A624,データ,17,0))</f>
        <v/>
      </c>
      <c r="I627" s="70" t="str">
        <f aca="false">IF(A624="",0,VLOOKUP(A624,データ,18,0))</f>
        <v/>
      </c>
      <c r="J627" s="70" t="str">
        <f aca="false">H627*I627</f>
        <v/>
      </c>
      <c r="K627" s="48"/>
      <c r="L627" s="66"/>
    </row>
    <row r="628" customFormat="false" ht="13.5" hidden="false" customHeight="true" outlineLevel="0" collapsed="false">
      <c r="B628" s="67"/>
      <c r="C628" s="68"/>
      <c r="D628" s="69"/>
      <c r="E628" s="20" t="str">
        <f aca="false">IF(B626="","",VLOOKUP($A626,データ,2,0))</f>
        <v/>
      </c>
      <c r="F628" s="63" t="str">
        <f aca="false">IF(C626="","",VLOOKUP($A626,データ,2,0))</f>
        <v/>
      </c>
      <c r="G628" s="64" t="str">
        <f aca="false">IF(A624="","",IF(VLOOKUP(A624,データ,19,0)=0,"",VLOOKUP(VLOOKUP(A624,データ,19,0),品名,2)))</f>
        <v/>
      </c>
      <c r="H628" s="71" t="str">
        <f aca="false">IF(A624="",0,VLOOKUP(A624,データ,20,0))</f>
        <v/>
      </c>
      <c r="I628" s="72" t="str">
        <f aca="false">IF(A624="",0,VLOOKUP(A624,データ,21,0))</f>
        <v/>
      </c>
      <c r="J628" s="72" t="str">
        <f aca="false">H628*I628</f>
        <v/>
      </c>
      <c r="K628" s="48"/>
      <c r="L628" s="66"/>
    </row>
    <row r="629" customFormat="false" ht="13.5" hidden="false" customHeight="true" outlineLevel="0" collapsed="false">
      <c r="B629" s="67" t="str">
        <f aca="false">IF(I629&gt;=1,"k","")</f>
        <v>k</v>
      </c>
      <c r="C629" s="27"/>
      <c r="D629" s="73"/>
      <c r="E629" s="20" t="str">
        <f aca="false">IF(B627="","",VLOOKUP($A627,データ,2,0))</f>
        <v/>
      </c>
      <c r="F629" s="63" t="str">
        <f aca="false">IF(C627="","",VLOOKUP($A627,データ,2,0))</f>
        <v/>
      </c>
      <c r="G629" s="5" t="s">
        <v>38</v>
      </c>
      <c r="H629" s="5"/>
      <c r="I629" s="46" t="str">
        <f aca="false">SUM(I624:I628)</f>
        <v/>
      </c>
      <c r="J629" s="46" t="str">
        <f aca="false">SUM(J624:J628)</f>
        <v/>
      </c>
      <c r="K629" s="46" t="str">
        <f aca="false">IF(J629&lt;5000,J629,5000)</f>
        <v/>
      </c>
      <c r="L629" s="47" t="n">
        <f aca="false">+J629-K629</f>
        <v>0</v>
      </c>
    </row>
    <row r="630" customFormat="false" ht="13.5" hidden="false" customHeight="true" outlineLevel="0" collapsed="false">
      <c r="A630" s="1" t="str">
        <f aca="false">IF(B630&gt;=1,SMALL(順,B630),"")</f>
        <v/>
      </c>
      <c r="C630" s="77" t="s">
        <v>37</v>
      </c>
      <c r="D630" s="77"/>
      <c r="E630" s="77"/>
      <c r="F630" s="77"/>
      <c r="G630" s="77"/>
      <c r="H630" s="77"/>
      <c r="I630" s="77"/>
      <c r="J630" s="77"/>
      <c r="K630" s="75" t="n">
        <f aca="true">IF(K629&lt;1,"",SUMIF($B$8:INDIRECT("b"&amp;ROW()),"=k",$K$8:$K$707))</f>
        <v>0</v>
      </c>
      <c r="L630" s="76"/>
    </row>
    <row r="631" customFormat="false" ht="13.5" hidden="false" customHeight="true" outlineLevel="0" collapsed="false">
      <c r="A631" s="61" t="str">
        <f aca="false">IF(B631="","",SMALL(順,B631))</f>
        <v/>
      </c>
      <c r="B631" s="1" t="str">
        <f aca="false">IF(B624="","",IF(B624+1&gt;入力用!$W$8,"",B624+1))</f>
        <v/>
      </c>
      <c r="C631" s="23" t="str">
        <f aca="false">B631</f>
        <v/>
      </c>
      <c r="D631" s="62"/>
      <c r="E631" s="20" t="str">
        <f aca="false">IF($B631="","",VLOOKUP($A631,データ,5,0))</f>
        <v/>
      </c>
      <c r="F631" s="63" t="str">
        <f aca="false">IF($B631="","",VLOOKUP($A631,データ,6,0))</f>
        <v/>
      </c>
      <c r="G631" s="64" t="str">
        <f aca="false">IF(A631="","",IF(VLOOKUP(A631,データ,7,0)=0,"",VLOOKUP(VLOOKUP(A631,データ,7,0),品名,2)))</f>
        <v/>
      </c>
      <c r="H631" s="65" t="str">
        <f aca="false">IF(A631="",0,VLOOKUP(A631,データ,8,0))</f>
        <v/>
      </c>
      <c r="I631" s="65" t="str">
        <f aca="false">IF(A631="",0,VLOOKUP(A631,データ,9,0))</f>
        <v/>
      </c>
      <c r="J631" s="65" t="str">
        <f aca="false">H631*I631</f>
        <v/>
      </c>
      <c r="K631" s="48"/>
      <c r="L631" s="66"/>
    </row>
    <row r="632" customFormat="false" ht="13.5" hidden="false" customHeight="true" outlineLevel="0" collapsed="false">
      <c r="B632" s="67"/>
      <c r="C632" s="68"/>
      <c r="D632" s="69"/>
      <c r="E632" s="20" t="str">
        <f aca="false">IF(B630="","",VLOOKUP($A630,データ,2,0))</f>
        <v/>
      </c>
      <c r="F632" s="63" t="n">
        <f aca="false">IF(C630="","",VLOOKUP($A630,データ,2,0))</f>
        <v>1</v>
      </c>
      <c r="G632" s="64" t="str">
        <f aca="false">IF(A631="","",IF(VLOOKUP(A631,データ,10,0)=0,"",VLOOKUP(VLOOKUP(A631,データ,10,0),品名,2)))</f>
        <v/>
      </c>
      <c r="H632" s="70" t="str">
        <f aca="false">IF(A631="",0,VLOOKUP(A631,データ,11,0))</f>
        <v/>
      </c>
      <c r="I632" s="70" t="str">
        <f aca="false">IF(A631="",0,VLOOKUP(A631,データ,12,0))</f>
        <v/>
      </c>
      <c r="J632" s="70" t="str">
        <f aca="false">H632*I632</f>
        <v/>
      </c>
      <c r="K632" s="48"/>
      <c r="L632" s="66"/>
    </row>
    <row r="633" customFormat="false" ht="13.5" hidden="false" customHeight="true" outlineLevel="0" collapsed="false">
      <c r="B633" s="67"/>
      <c r="C633" s="68" t="str">
        <f aca="false">IF($B631="","",VLOOKUP($A631,データ,3,0))</f>
        <v/>
      </c>
      <c r="D633" s="69" t="str">
        <f aca="false">IF($B631="","",VLOOKUP($A631,データ,4,0))</f>
        <v/>
      </c>
      <c r="E633" s="20" t="str">
        <f aca="false">IF(B631="","",VLOOKUP($A631,データ,2,0))</f>
        <v/>
      </c>
      <c r="F633" s="63" t="str">
        <f aca="false">IF(C631="","",VLOOKUP($A631,データ,2,0))</f>
        <v/>
      </c>
      <c r="G633" s="64" t="str">
        <f aca="false">IF(A631="","",IF(VLOOKUP(A631,データ,13,0)=0,"",VLOOKUP(VLOOKUP(A631,データ,13,0),品名,2)))</f>
        <v/>
      </c>
      <c r="H633" s="70" t="str">
        <f aca="false">IF(A631="",0,VLOOKUP(A631,データ,14,0))</f>
        <v/>
      </c>
      <c r="I633" s="70" t="str">
        <f aca="false">IF(A631="",0,VLOOKUP(A631,データ,15,0))</f>
        <v/>
      </c>
      <c r="J633" s="70" t="str">
        <f aca="false">H633*I633</f>
        <v/>
      </c>
      <c r="K633" s="48"/>
      <c r="L633" s="66"/>
    </row>
    <row r="634" customFormat="false" ht="13.5" hidden="false" customHeight="true" outlineLevel="0" collapsed="false">
      <c r="B634" s="67"/>
      <c r="C634" s="68"/>
      <c r="D634" s="69"/>
      <c r="E634" s="20" t="str">
        <f aca="false">IF(B632="","",VLOOKUP($A632,データ,2,0))</f>
        <v/>
      </c>
      <c r="F634" s="63" t="str">
        <f aca="false">IF(C632="","",VLOOKUP($A632,データ,2,0))</f>
        <v/>
      </c>
      <c r="G634" s="64" t="str">
        <f aca="false">IF(A631="","",IF(VLOOKUP(A631,データ,16,0)=0,"",VLOOKUP(VLOOKUP(A631,データ,16,0),品名,2)))</f>
        <v/>
      </c>
      <c r="H634" s="70" t="str">
        <f aca="false">IF(A631="",0,VLOOKUP(A631,データ,17,0))</f>
        <v/>
      </c>
      <c r="I634" s="70" t="str">
        <f aca="false">IF(A631="",0,VLOOKUP(A631,データ,18,0))</f>
        <v/>
      </c>
      <c r="J634" s="70" t="str">
        <f aca="false">H634*I634</f>
        <v/>
      </c>
      <c r="K634" s="48"/>
      <c r="L634" s="66"/>
    </row>
    <row r="635" customFormat="false" ht="13.5" hidden="false" customHeight="true" outlineLevel="0" collapsed="false">
      <c r="B635" s="67"/>
      <c r="C635" s="68"/>
      <c r="D635" s="69"/>
      <c r="E635" s="20" t="str">
        <f aca="false">IF(B633="","",VLOOKUP($A633,データ,2,0))</f>
        <v/>
      </c>
      <c r="F635" s="63" t="str">
        <f aca="false">IF(C633="","",VLOOKUP($A633,データ,2,0))</f>
        <v/>
      </c>
      <c r="G635" s="64" t="str">
        <f aca="false">IF(A631="","",IF(VLOOKUP(A631,データ,19,0)=0,"",VLOOKUP(VLOOKUP(A631,データ,19,0),品名,2)))</f>
        <v/>
      </c>
      <c r="H635" s="71" t="str">
        <f aca="false">IF(A631="",0,VLOOKUP(A631,データ,20,0))</f>
        <v/>
      </c>
      <c r="I635" s="72" t="str">
        <f aca="false">IF(A631="",0,VLOOKUP(A631,データ,21,0))</f>
        <v/>
      </c>
      <c r="J635" s="72" t="str">
        <f aca="false">H635*I635</f>
        <v/>
      </c>
      <c r="K635" s="48"/>
      <c r="L635" s="66"/>
    </row>
    <row r="636" customFormat="false" ht="13.5" hidden="false" customHeight="true" outlineLevel="0" collapsed="false">
      <c r="B636" s="67" t="str">
        <f aca="false">IF(I636&gt;=1,"k","")</f>
        <v>k</v>
      </c>
      <c r="C636" s="27"/>
      <c r="D636" s="73"/>
      <c r="E636" s="20" t="str">
        <f aca="false">IF(B634="","",VLOOKUP($A634,データ,2,0))</f>
        <v/>
      </c>
      <c r="F636" s="63" t="str">
        <f aca="false">IF(C634="","",VLOOKUP($A634,データ,2,0))</f>
        <v/>
      </c>
      <c r="G636" s="5" t="s">
        <v>38</v>
      </c>
      <c r="H636" s="5"/>
      <c r="I636" s="46" t="str">
        <f aca="false">SUM(I631:I635)</f>
        <v/>
      </c>
      <c r="J636" s="46" t="str">
        <f aca="false">SUM(J631:J635)</f>
        <v/>
      </c>
      <c r="K636" s="46" t="str">
        <f aca="false">IF(J636&lt;5000,J636,5000)</f>
        <v/>
      </c>
      <c r="L636" s="47" t="n">
        <f aca="false">+J636-K636</f>
        <v>0</v>
      </c>
    </row>
    <row r="637" customFormat="false" ht="13.5" hidden="false" customHeight="true" outlineLevel="0" collapsed="false">
      <c r="A637" s="1" t="str">
        <f aca="false">IF(B637&gt;=1,SMALL(順,B637),"")</f>
        <v/>
      </c>
      <c r="C637" s="77" t="s">
        <v>37</v>
      </c>
      <c r="D637" s="77"/>
      <c r="E637" s="77"/>
      <c r="F637" s="77"/>
      <c r="G637" s="77"/>
      <c r="H637" s="77"/>
      <c r="I637" s="77"/>
      <c r="J637" s="77"/>
      <c r="K637" s="75" t="n">
        <f aca="true">IF(K636&lt;1,"",SUMIF($B$8:INDIRECT("b"&amp;ROW()),"=k",$K$8:$K$707))</f>
        <v>0</v>
      </c>
      <c r="L637" s="76"/>
    </row>
    <row r="638" customFormat="false" ht="13.5" hidden="false" customHeight="true" outlineLevel="0" collapsed="false">
      <c r="A638" s="61" t="str">
        <f aca="false">IF(B638="","",SMALL(順,B638))</f>
        <v/>
      </c>
      <c r="B638" s="1" t="str">
        <f aca="false">IF(B631="","",IF(B631+1&gt;入力用!$W$8,"",B631+1))</f>
        <v/>
      </c>
      <c r="C638" s="23" t="str">
        <f aca="false">B638</f>
        <v/>
      </c>
      <c r="D638" s="62"/>
      <c r="E638" s="20" t="str">
        <f aca="false">IF($B638="","",VLOOKUP($A638,データ,5,0))</f>
        <v/>
      </c>
      <c r="F638" s="63" t="str">
        <f aca="false">IF($B638="","",VLOOKUP($A638,データ,6,0))</f>
        <v/>
      </c>
      <c r="G638" s="64" t="str">
        <f aca="false">IF(A638="","",IF(VLOOKUP(A638,データ,7,0)=0,"",VLOOKUP(VLOOKUP(A638,データ,7,0),品名,2)))</f>
        <v/>
      </c>
      <c r="H638" s="65" t="str">
        <f aca="false">IF(A638="",0,VLOOKUP(A638,データ,8,0))</f>
        <v/>
      </c>
      <c r="I638" s="65" t="str">
        <f aca="false">IF(A638="",0,VLOOKUP(A638,データ,9,0))</f>
        <v/>
      </c>
      <c r="J638" s="65" t="str">
        <f aca="false">H638*I638</f>
        <v/>
      </c>
      <c r="K638" s="48"/>
      <c r="L638" s="66"/>
    </row>
    <row r="639" customFormat="false" ht="13.5" hidden="false" customHeight="true" outlineLevel="0" collapsed="false">
      <c r="B639" s="67"/>
      <c r="C639" s="68"/>
      <c r="D639" s="69"/>
      <c r="E639" s="20" t="str">
        <f aca="false">IF(B637="","",VLOOKUP($A637,データ,2,0))</f>
        <v/>
      </c>
      <c r="F639" s="63" t="n">
        <f aca="false">IF(C637="","",VLOOKUP($A637,データ,2,0))</f>
        <v>1</v>
      </c>
      <c r="G639" s="64" t="str">
        <f aca="false">IF(A638="","",IF(VLOOKUP(A638,データ,10,0)=0,"",VLOOKUP(VLOOKUP(A638,データ,10,0),品名,2)))</f>
        <v/>
      </c>
      <c r="H639" s="70" t="str">
        <f aca="false">IF(A638="",0,VLOOKUP(A638,データ,11,0))</f>
        <v/>
      </c>
      <c r="I639" s="70" t="str">
        <f aca="false">IF(A638="",0,VLOOKUP(A638,データ,12,0))</f>
        <v/>
      </c>
      <c r="J639" s="70" t="str">
        <f aca="false">H639*I639</f>
        <v/>
      </c>
      <c r="K639" s="48"/>
      <c r="L639" s="66"/>
    </row>
    <row r="640" customFormat="false" ht="13.5" hidden="false" customHeight="true" outlineLevel="0" collapsed="false">
      <c r="B640" s="67"/>
      <c r="C640" s="68" t="str">
        <f aca="false">IF($B638="","",VLOOKUP($A638,データ,3,0))</f>
        <v/>
      </c>
      <c r="D640" s="69" t="str">
        <f aca="false">IF($B638="","",VLOOKUP($A638,データ,4,0))</f>
        <v/>
      </c>
      <c r="E640" s="20" t="str">
        <f aca="false">IF(B638="","",VLOOKUP($A638,データ,2,0))</f>
        <v/>
      </c>
      <c r="F640" s="63" t="str">
        <f aca="false">IF(C638="","",VLOOKUP($A638,データ,2,0))</f>
        <v/>
      </c>
      <c r="G640" s="64" t="str">
        <f aca="false">IF(A638="","",IF(VLOOKUP(A638,データ,13,0)=0,"",VLOOKUP(VLOOKUP(A638,データ,13,0),品名,2)))</f>
        <v/>
      </c>
      <c r="H640" s="70" t="str">
        <f aca="false">IF(A638="",0,VLOOKUP(A638,データ,14,0))</f>
        <v/>
      </c>
      <c r="I640" s="70" t="str">
        <f aca="false">IF(A638="",0,VLOOKUP(A638,データ,15,0))</f>
        <v/>
      </c>
      <c r="J640" s="70" t="str">
        <f aca="false">H640*I640</f>
        <v/>
      </c>
      <c r="K640" s="48"/>
      <c r="L640" s="66"/>
    </row>
    <row r="641" customFormat="false" ht="13.5" hidden="false" customHeight="true" outlineLevel="0" collapsed="false">
      <c r="B641" s="67"/>
      <c r="C641" s="68"/>
      <c r="D641" s="69"/>
      <c r="E641" s="20" t="str">
        <f aca="false">IF(B639="","",VLOOKUP($A639,データ,2,0))</f>
        <v/>
      </c>
      <c r="F641" s="63" t="str">
        <f aca="false">IF(C639="","",VLOOKUP($A639,データ,2,0))</f>
        <v/>
      </c>
      <c r="G641" s="64" t="str">
        <f aca="false">IF(A638="","",IF(VLOOKUP(A638,データ,16,0)=0,"",VLOOKUP(VLOOKUP(A638,データ,16,0),品名,2)))</f>
        <v/>
      </c>
      <c r="H641" s="70" t="str">
        <f aca="false">IF(A638="",0,VLOOKUP(A638,データ,17,0))</f>
        <v/>
      </c>
      <c r="I641" s="70" t="str">
        <f aca="false">IF(A638="",0,VLOOKUP(A638,データ,18,0))</f>
        <v/>
      </c>
      <c r="J641" s="70" t="str">
        <f aca="false">H641*I641</f>
        <v/>
      </c>
      <c r="K641" s="48"/>
      <c r="L641" s="66"/>
    </row>
    <row r="642" customFormat="false" ht="13.5" hidden="false" customHeight="true" outlineLevel="0" collapsed="false">
      <c r="B642" s="67"/>
      <c r="C642" s="68"/>
      <c r="D642" s="69"/>
      <c r="E642" s="20" t="str">
        <f aca="false">IF(B640="","",VLOOKUP($A640,データ,2,0))</f>
        <v/>
      </c>
      <c r="F642" s="63" t="str">
        <f aca="false">IF(C640="","",VLOOKUP($A640,データ,2,0))</f>
        <v/>
      </c>
      <c r="G642" s="64" t="str">
        <f aca="false">IF(A638="","",IF(VLOOKUP(A638,データ,19,0)=0,"",VLOOKUP(VLOOKUP(A638,データ,19,0),品名,2)))</f>
        <v/>
      </c>
      <c r="H642" s="71" t="str">
        <f aca="false">IF(A638="",0,VLOOKUP(A638,データ,20,0))</f>
        <v/>
      </c>
      <c r="I642" s="72" t="str">
        <f aca="false">IF(A638="",0,VLOOKUP(A638,データ,21,0))</f>
        <v/>
      </c>
      <c r="J642" s="72" t="str">
        <f aca="false">H642*I642</f>
        <v/>
      </c>
      <c r="K642" s="48"/>
      <c r="L642" s="66"/>
    </row>
    <row r="643" customFormat="false" ht="13.5" hidden="false" customHeight="true" outlineLevel="0" collapsed="false">
      <c r="B643" s="67" t="str">
        <f aca="false">IF(I643&gt;=1,"k","")</f>
        <v>k</v>
      </c>
      <c r="C643" s="27"/>
      <c r="D643" s="73"/>
      <c r="E643" s="20" t="str">
        <f aca="false">IF(B641="","",VLOOKUP($A641,データ,2,0))</f>
        <v/>
      </c>
      <c r="F643" s="63" t="str">
        <f aca="false">IF(C641="","",VLOOKUP($A641,データ,2,0))</f>
        <v/>
      </c>
      <c r="G643" s="5" t="s">
        <v>38</v>
      </c>
      <c r="H643" s="5"/>
      <c r="I643" s="46" t="str">
        <f aca="false">SUM(I638:I642)</f>
        <v/>
      </c>
      <c r="J643" s="46" t="str">
        <f aca="false">SUM(J638:J642)</f>
        <v/>
      </c>
      <c r="K643" s="46" t="str">
        <f aca="false">IF(J643&lt;5000,J643,5000)</f>
        <v/>
      </c>
      <c r="L643" s="47" t="n">
        <f aca="false">+J643-K643</f>
        <v>0</v>
      </c>
    </row>
    <row r="644" customFormat="false" ht="13.5" hidden="false" customHeight="true" outlineLevel="0" collapsed="false">
      <c r="A644" s="1" t="str">
        <f aca="false">IF(B644&gt;=1,SMALL(順,B644),"")</f>
        <v/>
      </c>
      <c r="C644" s="77" t="s">
        <v>37</v>
      </c>
      <c r="D644" s="77"/>
      <c r="E644" s="77"/>
      <c r="F644" s="77"/>
      <c r="G644" s="77"/>
      <c r="H644" s="77"/>
      <c r="I644" s="77"/>
      <c r="J644" s="77"/>
      <c r="K644" s="75" t="n">
        <f aca="true">IF(K643&lt;1,"",SUMIF($B$8:INDIRECT("b"&amp;ROW()),"=k",$K$8:$K$707))</f>
        <v>0</v>
      </c>
      <c r="L644" s="76"/>
    </row>
    <row r="645" customFormat="false" ht="13.5" hidden="false" customHeight="true" outlineLevel="0" collapsed="false">
      <c r="A645" s="61" t="str">
        <f aca="false">IF(B645="","",SMALL(順,B645))</f>
        <v/>
      </c>
      <c r="B645" s="1" t="str">
        <f aca="false">IF(B638="","",IF(B638+1&gt;入力用!$W$8,"",B638+1))</f>
        <v/>
      </c>
      <c r="C645" s="23" t="str">
        <f aca="false">B645</f>
        <v/>
      </c>
      <c r="D645" s="62"/>
      <c r="E645" s="20" t="str">
        <f aca="false">IF($B645="","",VLOOKUP($A645,データ,5,0))</f>
        <v/>
      </c>
      <c r="F645" s="63" t="str">
        <f aca="false">IF($B645="","",VLOOKUP($A645,データ,6,0))</f>
        <v/>
      </c>
      <c r="G645" s="64" t="str">
        <f aca="false">IF(A645="","",IF(VLOOKUP(A645,データ,7,0)=0,"",VLOOKUP(VLOOKUP(A645,データ,7,0),品名,2)))</f>
        <v/>
      </c>
      <c r="H645" s="65" t="str">
        <f aca="false">IF(A645="",0,VLOOKUP(A645,データ,8,0))</f>
        <v/>
      </c>
      <c r="I645" s="65" t="str">
        <f aca="false">IF(A645="",0,VLOOKUP(A645,データ,9,0))</f>
        <v/>
      </c>
      <c r="J645" s="65" t="str">
        <f aca="false">H645*I645</f>
        <v/>
      </c>
      <c r="K645" s="48"/>
      <c r="L645" s="66"/>
    </row>
    <row r="646" customFormat="false" ht="13.5" hidden="false" customHeight="true" outlineLevel="0" collapsed="false">
      <c r="B646" s="67"/>
      <c r="C646" s="68"/>
      <c r="D646" s="69"/>
      <c r="E646" s="20" t="str">
        <f aca="false">IF(B644="","",VLOOKUP($A644,データ,2,0))</f>
        <v/>
      </c>
      <c r="F646" s="63" t="n">
        <f aca="false">IF(C644="","",VLOOKUP($A644,データ,2,0))</f>
        <v>1</v>
      </c>
      <c r="G646" s="64" t="str">
        <f aca="false">IF(A645="","",IF(VLOOKUP(A645,データ,10,0)=0,"",VLOOKUP(VLOOKUP(A645,データ,10,0),品名,2)))</f>
        <v/>
      </c>
      <c r="H646" s="70" t="str">
        <f aca="false">IF(A645="",0,VLOOKUP(A645,データ,11,0))</f>
        <v/>
      </c>
      <c r="I646" s="70" t="str">
        <f aca="false">IF(A645="",0,VLOOKUP(A645,データ,12,0))</f>
        <v/>
      </c>
      <c r="J646" s="70" t="str">
        <f aca="false">H646*I646</f>
        <v/>
      </c>
      <c r="K646" s="48"/>
      <c r="L646" s="66"/>
    </row>
    <row r="647" customFormat="false" ht="13.5" hidden="false" customHeight="true" outlineLevel="0" collapsed="false">
      <c r="B647" s="67"/>
      <c r="C647" s="68" t="str">
        <f aca="false">IF($B645="","",VLOOKUP($A645,データ,3,0))</f>
        <v/>
      </c>
      <c r="D647" s="69" t="str">
        <f aca="false">IF($B645="","",VLOOKUP($A645,データ,4,0))</f>
        <v/>
      </c>
      <c r="E647" s="20" t="str">
        <f aca="false">IF(B645="","",VLOOKUP($A645,データ,2,0))</f>
        <v/>
      </c>
      <c r="F647" s="63" t="str">
        <f aca="false">IF(C645="","",VLOOKUP($A645,データ,2,0))</f>
        <v/>
      </c>
      <c r="G647" s="64" t="str">
        <f aca="false">IF(A645="","",IF(VLOOKUP(A645,データ,13,0)=0,"",VLOOKUP(VLOOKUP(A645,データ,13,0),品名,2)))</f>
        <v/>
      </c>
      <c r="H647" s="70" t="str">
        <f aca="false">IF(A645="",0,VLOOKUP(A645,データ,14,0))</f>
        <v/>
      </c>
      <c r="I647" s="70" t="str">
        <f aca="false">IF(A645="",0,VLOOKUP(A645,データ,15,0))</f>
        <v/>
      </c>
      <c r="J647" s="70" t="str">
        <f aca="false">H647*I647</f>
        <v/>
      </c>
      <c r="K647" s="48"/>
      <c r="L647" s="66"/>
    </row>
    <row r="648" customFormat="false" ht="13.5" hidden="false" customHeight="true" outlineLevel="0" collapsed="false">
      <c r="B648" s="67"/>
      <c r="C648" s="68"/>
      <c r="D648" s="69"/>
      <c r="E648" s="20" t="str">
        <f aca="false">IF(B646="","",VLOOKUP($A646,データ,2,0))</f>
        <v/>
      </c>
      <c r="F648" s="63" t="str">
        <f aca="false">IF(C646="","",VLOOKUP($A646,データ,2,0))</f>
        <v/>
      </c>
      <c r="G648" s="64" t="str">
        <f aca="false">IF(A645="","",IF(VLOOKUP(A645,データ,16,0)=0,"",VLOOKUP(VLOOKUP(A645,データ,16,0),品名,2)))</f>
        <v/>
      </c>
      <c r="H648" s="70" t="str">
        <f aca="false">IF(A645="",0,VLOOKUP(A645,データ,17,0))</f>
        <v/>
      </c>
      <c r="I648" s="70" t="str">
        <f aca="false">IF(A645="",0,VLOOKUP(A645,データ,18,0))</f>
        <v/>
      </c>
      <c r="J648" s="70" t="str">
        <f aca="false">H648*I648</f>
        <v/>
      </c>
      <c r="K648" s="48"/>
      <c r="L648" s="66"/>
    </row>
    <row r="649" customFormat="false" ht="13.5" hidden="false" customHeight="true" outlineLevel="0" collapsed="false">
      <c r="B649" s="67"/>
      <c r="C649" s="68"/>
      <c r="D649" s="69"/>
      <c r="E649" s="20" t="str">
        <f aca="false">IF(B647="","",VLOOKUP($A647,データ,2,0))</f>
        <v/>
      </c>
      <c r="F649" s="63" t="str">
        <f aca="false">IF(C647="","",VLOOKUP($A647,データ,2,0))</f>
        <v/>
      </c>
      <c r="G649" s="64" t="str">
        <f aca="false">IF(A645="","",IF(VLOOKUP(A645,データ,19,0)=0,"",VLOOKUP(VLOOKUP(A645,データ,19,0),品名,2)))</f>
        <v/>
      </c>
      <c r="H649" s="71" t="str">
        <f aca="false">IF(A645="",0,VLOOKUP(A645,データ,20,0))</f>
        <v/>
      </c>
      <c r="I649" s="72" t="str">
        <f aca="false">IF(A645="",0,VLOOKUP(A645,データ,21,0))</f>
        <v/>
      </c>
      <c r="J649" s="72" t="str">
        <f aca="false">H649*I649</f>
        <v/>
      </c>
      <c r="K649" s="48"/>
      <c r="L649" s="66"/>
    </row>
    <row r="650" customFormat="false" ht="13.5" hidden="false" customHeight="true" outlineLevel="0" collapsed="false">
      <c r="B650" s="67" t="str">
        <f aca="false">IF(I650&gt;=1,"k","")</f>
        <v>k</v>
      </c>
      <c r="C650" s="27"/>
      <c r="D650" s="73"/>
      <c r="E650" s="20" t="str">
        <f aca="false">IF(B648="","",VLOOKUP($A648,データ,2,0))</f>
        <v/>
      </c>
      <c r="F650" s="63" t="str">
        <f aca="false">IF(C648="","",VLOOKUP($A648,データ,2,0))</f>
        <v/>
      </c>
      <c r="G650" s="5" t="s">
        <v>38</v>
      </c>
      <c r="H650" s="5"/>
      <c r="I650" s="46" t="str">
        <f aca="false">SUM(I645:I649)</f>
        <v/>
      </c>
      <c r="J650" s="46" t="str">
        <f aca="false">SUM(J645:J649)</f>
        <v/>
      </c>
      <c r="K650" s="46" t="str">
        <f aca="false">IF(J650&lt;5000,J650,5000)</f>
        <v/>
      </c>
      <c r="L650" s="47" t="n">
        <f aca="false">+J650-K650</f>
        <v>0</v>
      </c>
    </row>
    <row r="651" customFormat="false" ht="13.5" hidden="false" customHeight="true" outlineLevel="0" collapsed="false">
      <c r="A651" s="1" t="str">
        <f aca="false">IF(B651&gt;=1,SMALL(順,B651),"")</f>
        <v/>
      </c>
      <c r="C651" s="77" t="s">
        <v>37</v>
      </c>
      <c r="D651" s="77"/>
      <c r="E651" s="77"/>
      <c r="F651" s="77"/>
      <c r="G651" s="77"/>
      <c r="H651" s="77"/>
      <c r="I651" s="77"/>
      <c r="J651" s="77"/>
      <c r="K651" s="75" t="n">
        <f aca="true">IF(K650&lt;1,"",SUMIF($B$8:INDIRECT("b"&amp;ROW()),"=k",$K$8:$K$707))</f>
        <v>0</v>
      </c>
      <c r="L651" s="76"/>
    </row>
    <row r="652" customFormat="false" ht="13.5" hidden="false" customHeight="true" outlineLevel="0" collapsed="false">
      <c r="A652" s="61" t="str">
        <f aca="false">IF(B652="","",SMALL(順,B652))</f>
        <v/>
      </c>
      <c r="B652" s="1" t="str">
        <f aca="false">IF(B645="","",IF(B645+1&gt;入力用!$W$8,"",B645+1))</f>
        <v/>
      </c>
      <c r="C652" s="23" t="str">
        <f aca="false">B652</f>
        <v/>
      </c>
      <c r="D652" s="62"/>
      <c r="E652" s="20" t="str">
        <f aca="false">IF($B652="","",VLOOKUP($A652,データ,5,0))</f>
        <v/>
      </c>
      <c r="F652" s="63" t="str">
        <f aca="false">IF($B652="","",VLOOKUP($A652,データ,6,0))</f>
        <v/>
      </c>
      <c r="G652" s="64" t="str">
        <f aca="false">IF(A652="","",IF(VLOOKUP(A652,データ,7,0)=0,"",VLOOKUP(VLOOKUP(A652,データ,7,0),品名,2)))</f>
        <v/>
      </c>
      <c r="H652" s="65" t="str">
        <f aca="false">IF(A652="",0,VLOOKUP(A652,データ,8,0))</f>
        <v/>
      </c>
      <c r="I652" s="65" t="str">
        <f aca="false">IF(A652="",0,VLOOKUP(A652,データ,9,0))</f>
        <v/>
      </c>
      <c r="J652" s="65" t="str">
        <f aca="false">H652*I652</f>
        <v/>
      </c>
      <c r="K652" s="48"/>
      <c r="L652" s="66"/>
    </row>
    <row r="653" customFormat="false" ht="13.5" hidden="false" customHeight="true" outlineLevel="0" collapsed="false">
      <c r="B653" s="67"/>
      <c r="C653" s="68"/>
      <c r="D653" s="69"/>
      <c r="E653" s="20" t="str">
        <f aca="false">IF(B651="","",VLOOKUP($A651,データ,2,0))</f>
        <v/>
      </c>
      <c r="F653" s="63" t="n">
        <f aca="false">IF(C651="","",VLOOKUP($A651,データ,2,0))</f>
        <v>1</v>
      </c>
      <c r="G653" s="64" t="str">
        <f aca="false">IF(A652="","",IF(VLOOKUP(A652,データ,10,0)=0,"",VLOOKUP(VLOOKUP(A652,データ,10,0),品名,2)))</f>
        <v/>
      </c>
      <c r="H653" s="70" t="str">
        <f aca="false">IF(A652="",0,VLOOKUP(A652,データ,11,0))</f>
        <v/>
      </c>
      <c r="I653" s="70" t="str">
        <f aca="false">IF(A652="",0,VLOOKUP(A652,データ,12,0))</f>
        <v/>
      </c>
      <c r="J653" s="70" t="str">
        <f aca="false">H653*I653</f>
        <v/>
      </c>
      <c r="K653" s="48"/>
      <c r="L653" s="66"/>
    </row>
    <row r="654" customFormat="false" ht="13.5" hidden="false" customHeight="true" outlineLevel="0" collapsed="false">
      <c r="B654" s="67"/>
      <c r="C654" s="68" t="str">
        <f aca="false">IF($B652="","",VLOOKUP($A652,データ,3,0))</f>
        <v/>
      </c>
      <c r="D654" s="69" t="str">
        <f aca="false">IF($B652="","",VLOOKUP($A652,データ,4,0))</f>
        <v/>
      </c>
      <c r="E654" s="20" t="str">
        <f aca="false">IF(B652="","",VLOOKUP($A652,データ,2,0))</f>
        <v/>
      </c>
      <c r="F654" s="63" t="str">
        <f aca="false">IF(C652="","",VLOOKUP($A652,データ,2,0))</f>
        <v/>
      </c>
      <c r="G654" s="64" t="str">
        <f aca="false">IF(A652="","",IF(VLOOKUP(A652,データ,13,0)=0,"",VLOOKUP(VLOOKUP(A652,データ,13,0),品名,2)))</f>
        <v/>
      </c>
      <c r="H654" s="70" t="str">
        <f aca="false">IF(A652="",0,VLOOKUP(A652,データ,14,0))</f>
        <v/>
      </c>
      <c r="I654" s="70" t="str">
        <f aca="false">IF(A652="",0,VLOOKUP(A652,データ,15,0))</f>
        <v/>
      </c>
      <c r="J654" s="70" t="str">
        <f aca="false">H654*I654</f>
        <v/>
      </c>
      <c r="K654" s="48"/>
      <c r="L654" s="66"/>
    </row>
    <row r="655" customFormat="false" ht="13.5" hidden="false" customHeight="true" outlineLevel="0" collapsed="false">
      <c r="B655" s="67"/>
      <c r="C655" s="68"/>
      <c r="D655" s="69"/>
      <c r="E655" s="20" t="str">
        <f aca="false">IF(B653="","",VLOOKUP($A653,データ,2,0))</f>
        <v/>
      </c>
      <c r="F655" s="63" t="str">
        <f aca="false">IF(C653="","",VLOOKUP($A653,データ,2,0))</f>
        <v/>
      </c>
      <c r="G655" s="64" t="str">
        <f aca="false">IF(A652="","",IF(VLOOKUP(A652,データ,16,0)=0,"",VLOOKUP(VLOOKUP(A652,データ,16,0),品名,2)))</f>
        <v/>
      </c>
      <c r="H655" s="70" t="str">
        <f aca="false">IF(A652="",0,VLOOKUP(A652,データ,17,0))</f>
        <v/>
      </c>
      <c r="I655" s="70" t="str">
        <f aca="false">IF(A652="",0,VLOOKUP(A652,データ,18,0))</f>
        <v/>
      </c>
      <c r="J655" s="70" t="str">
        <f aca="false">H655*I655</f>
        <v/>
      </c>
      <c r="K655" s="48"/>
      <c r="L655" s="66"/>
    </row>
    <row r="656" customFormat="false" ht="13.5" hidden="false" customHeight="true" outlineLevel="0" collapsed="false">
      <c r="B656" s="67"/>
      <c r="C656" s="68"/>
      <c r="D656" s="69"/>
      <c r="E656" s="20" t="str">
        <f aca="false">IF(B654="","",VLOOKUP($A654,データ,2,0))</f>
        <v/>
      </c>
      <c r="F656" s="63" t="str">
        <f aca="false">IF(C654="","",VLOOKUP($A654,データ,2,0))</f>
        <v/>
      </c>
      <c r="G656" s="64" t="str">
        <f aca="false">IF(A652="","",IF(VLOOKUP(A652,データ,19,0)=0,"",VLOOKUP(VLOOKUP(A652,データ,19,0),品名,2)))</f>
        <v/>
      </c>
      <c r="H656" s="71" t="str">
        <f aca="false">IF(A652="",0,VLOOKUP(A652,データ,20,0))</f>
        <v/>
      </c>
      <c r="I656" s="72" t="str">
        <f aca="false">IF(A652="",0,VLOOKUP(A652,データ,21,0))</f>
        <v/>
      </c>
      <c r="J656" s="72" t="str">
        <f aca="false">H656*I656</f>
        <v/>
      </c>
      <c r="K656" s="48"/>
      <c r="L656" s="66"/>
    </row>
    <row r="657" customFormat="false" ht="13.5" hidden="false" customHeight="true" outlineLevel="0" collapsed="false">
      <c r="B657" s="67" t="str">
        <f aca="false">IF(I657&gt;=1,"k","")</f>
        <v>k</v>
      </c>
      <c r="C657" s="27"/>
      <c r="D657" s="73"/>
      <c r="E657" s="20" t="str">
        <f aca="false">IF(B655="","",VLOOKUP($A655,データ,2,0))</f>
        <v/>
      </c>
      <c r="F657" s="63" t="str">
        <f aca="false">IF(C655="","",VLOOKUP($A655,データ,2,0))</f>
        <v/>
      </c>
      <c r="G657" s="5" t="s">
        <v>38</v>
      </c>
      <c r="H657" s="5"/>
      <c r="I657" s="46" t="str">
        <f aca="false">SUM(I652:I656)</f>
        <v/>
      </c>
      <c r="J657" s="46" t="str">
        <f aca="false">SUM(J652:J656)</f>
        <v/>
      </c>
      <c r="K657" s="46" t="str">
        <f aca="false">IF(J657&lt;5000,J657,5000)</f>
        <v/>
      </c>
      <c r="L657" s="47" t="n">
        <f aca="false">+J657-K657</f>
        <v>0</v>
      </c>
    </row>
    <row r="658" customFormat="false" ht="13.5" hidden="false" customHeight="true" outlineLevel="0" collapsed="false">
      <c r="A658" s="1" t="str">
        <f aca="false">IF(B658&gt;=1,SMALL(順,B658),"")</f>
        <v/>
      </c>
      <c r="C658" s="77" t="s">
        <v>37</v>
      </c>
      <c r="D658" s="77"/>
      <c r="E658" s="77"/>
      <c r="F658" s="77"/>
      <c r="G658" s="77"/>
      <c r="H658" s="77"/>
      <c r="I658" s="77"/>
      <c r="J658" s="77"/>
      <c r="K658" s="75" t="n">
        <f aca="true">IF(K657&lt;1,"",SUMIF($B$8:INDIRECT("b"&amp;ROW()),"=k",$K$8:$K$707))</f>
        <v>0</v>
      </c>
      <c r="L658" s="76"/>
    </row>
    <row r="659" customFormat="false" ht="13.5" hidden="false" customHeight="true" outlineLevel="0" collapsed="false">
      <c r="A659" s="61" t="str">
        <f aca="false">IF(B659="","",SMALL(順,B659))</f>
        <v/>
      </c>
      <c r="B659" s="1" t="str">
        <f aca="false">IF(B652="","",IF(B652+1&gt;入力用!$W$8,"",B652+1))</f>
        <v/>
      </c>
      <c r="C659" s="23" t="str">
        <f aca="false">B659</f>
        <v/>
      </c>
      <c r="D659" s="62"/>
      <c r="E659" s="20" t="str">
        <f aca="false">IF($B659="","",VLOOKUP($A659,データ,5,0))</f>
        <v/>
      </c>
      <c r="F659" s="63" t="str">
        <f aca="false">IF($B659="","",VLOOKUP($A659,データ,6,0))</f>
        <v/>
      </c>
      <c r="G659" s="64" t="str">
        <f aca="false">IF(A659="","",IF(VLOOKUP(A659,データ,7,0)=0,"",VLOOKUP(VLOOKUP(A659,データ,7,0),品名,2)))</f>
        <v/>
      </c>
      <c r="H659" s="65" t="str">
        <f aca="false">IF(A659="",0,VLOOKUP(A659,データ,8,0))</f>
        <v/>
      </c>
      <c r="I659" s="65" t="str">
        <f aca="false">IF(A659="",0,VLOOKUP(A659,データ,9,0))</f>
        <v/>
      </c>
      <c r="J659" s="65" t="str">
        <f aca="false">H659*I659</f>
        <v/>
      </c>
      <c r="K659" s="48"/>
      <c r="L659" s="66"/>
    </row>
    <row r="660" customFormat="false" ht="13.5" hidden="false" customHeight="true" outlineLevel="0" collapsed="false">
      <c r="B660" s="67"/>
      <c r="C660" s="68"/>
      <c r="D660" s="69"/>
      <c r="E660" s="20" t="str">
        <f aca="false">IF(B658="","",VLOOKUP($A658,データ,2,0))</f>
        <v/>
      </c>
      <c r="F660" s="63" t="n">
        <f aca="false">IF(C658="","",VLOOKUP($A658,データ,2,0))</f>
        <v>1</v>
      </c>
      <c r="G660" s="64" t="str">
        <f aca="false">IF(A659="","",IF(VLOOKUP(A659,データ,10,0)=0,"",VLOOKUP(VLOOKUP(A659,データ,10,0),品名,2)))</f>
        <v/>
      </c>
      <c r="H660" s="70" t="str">
        <f aca="false">IF(A659="",0,VLOOKUP(A659,データ,11,0))</f>
        <v/>
      </c>
      <c r="I660" s="70" t="str">
        <f aca="false">IF(A659="",0,VLOOKUP(A659,データ,12,0))</f>
        <v/>
      </c>
      <c r="J660" s="70" t="str">
        <f aca="false">H660*I660</f>
        <v/>
      </c>
      <c r="K660" s="48"/>
      <c r="L660" s="66"/>
    </row>
    <row r="661" customFormat="false" ht="13.5" hidden="false" customHeight="true" outlineLevel="0" collapsed="false">
      <c r="B661" s="67"/>
      <c r="C661" s="68" t="str">
        <f aca="false">IF($B659="","",VLOOKUP($A659,データ,3,0))</f>
        <v/>
      </c>
      <c r="D661" s="69" t="str">
        <f aca="false">IF($B659="","",VLOOKUP($A659,データ,4,0))</f>
        <v/>
      </c>
      <c r="E661" s="20" t="str">
        <f aca="false">IF(B659="","",VLOOKUP($A659,データ,2,0))</f>
        <v/>
      </c>
      <c r="F661" s="63" t="str">
        <f aca="false">IF(C659="","",VLOOKUP($A659,データ,2,0))</f>
        <v/>
      </c>
      <c r="G661" s="64" t="str">
        <f aca="false">IF(A659="","",IF(VLOOKUP(A659,データ,13,0)=0,"",VLOOKUP(VLOOKUP(A659,データ,13,0),品名,2)))</f>
        <v/>
      </c>
      <c r="H661" s="70" t="str">
        <f aca="false">IF(A659="",0,VLOOKUP(A659,データ,14,0))</f>
        <v/>
      </c>
      <c r="I661" s="70" t="str">
        <f aca="false">IF(A659="",0,VLOOKUP(A659,データ,15,0))</f>
        <v/>
      </c>
      <c r="J661" s="70" t="str">
        <f aca="false">H661*I661</f>
        <v/>
      </c>
      <c r="K661" s="48"/>
      <c r="L661" s="66"/>
    </row>
    <row r="662" customFormat="false" ht="13.5" hidden="false" customHeight="true" outlineLevel="0" collapsed="false">
      <c r="B662" s="67"/>
      <c r="C662" s="68"/>
      <c r="D662" s="69"/>
      <c r="E662" s="20" t="str">
        <f aca="false">IF(B660="","",VLOOKUP($A660,データ,2,0))</f>
        <v/>
      </c>
      <c r="F662" s="63" t="str">
        <f aca="false">IF(C660="","",VLOOKUP($A660,データ,2,0))</f>
        <v/>
      </c>
      <c r="G662" s="64" t="str">
        <f aca="false">IF(A659="","",IF(VLOOKUP(A659,データ,16,0)=0,"",VLOOKUP(VLOOKUP(A659,データ,16,0),品名,2)))</f>
        <v/>
      </c>
      <c r="H662" s="70" t="str">
        <f aca="false">IF(A659="",0,VLOOKUP(A659,データ,17,0))</f>
        <v/>
      </c>
      <c r="I662" s="70" t="str">
        <f aca="false">IF(A659="",0,VLOOKUP(A659,データ,18,0))</f>
        <v/>
      </c>
      <c r="J662" s="70" t="str">
        <f aca="false">H662*I662</f>
        <v/>
      </c>
      <c r="K662" s="48"/>
      <c r="L662" s="66"/>
    </row>
    <row r="663" customFormat="false" ht="13.5" hidden="false" customHeight="true" outlineLevel="0" collapsed="false">
      <c r="B663" s="67"/>
      <c r="C663" s="68"/>
      <c r="D663" s="69"/>
      <c r="E663" s="20" t="str">
        <f aca="false">IF(B661="","",VLOOKUP($A661,データ,2,0))</f>
        <v/>
      </c>
      <c r="F663" s="63" t="str">
        <f aca="false">IF(C661="","",VLOOKUP($A661,データ,2,0))</f>
        <v/>
      </c>
      <c r="G663" s="64" t="str">
        <f aca="false">IF(A659="","",IF(VLOOKUP(A659,データ,19,0)=0,"",VLOOKUP(VLOOKUP(A659,データ,19,0),品名,2)))</f>
        <v/>
      </c>
      <c r="H663" s="71" t="str">
        <f aca="false">IF(A659="",0,VLOOKUP(A659,データ,20,0))</f>
        <v/>
      </c>
      <c r="I663" s="72" t="str">
        <f aca="false">IF(A659="",0,VLOOKUP(A659,データ,21,0))</f>
        <v/>
      </c>
      <c r="J663" s="72" t="str">
        <f aca="false">H663*I663</f>
        <v/>
      </c>
      <c r="K663" s="48"/>
      <c r="L663" s="66"/>
    </row>
    <row r="664" customFormat="false" ht="13.5" hidden="false" customHeight="true" outlineLevel="0" collapsed="false">
      <c r="B664" s="67" t="str">
        <f aca="false">IF(I664&gt;=1,"k","")</f>
        <v>k</v>
      </c>
      <c r="C664" s="27"/>
      <c r="D664" s="73"/>
      <c r="E664" s="20" t="str">
        <f aca="false">IF(B662="","",VLOOKUP($A662,データ,2,0))</f>
        <v/>
      </c>
      <c r="F664" s="63" t="str">
        <f aca="false">IF(C662="","",VLOOKUP($A662,データ,2,0))</f>
        <v/>
      </c>
      <c r="G664" s="5" t="s">
        <v>38</v>
      </c>
      <c r="H664" s="5"/>
      <c r="I664" s="46" t="str">
        <f aca="false">SUM(I659:I663)</f>
        <v/>
      </c>
      <c r="J664" s="46" t="str">
        <f aca="false">SUM(J659:J663)</f>
        <v/>
      </c>
      <c r="K664" s="46" t="str">
        <f aca="false">IF(J664&lt;5000,J664,5000)</f>
        <v/>
      </c>
      <c r="L664" s="47" t="n">
        <f aca="false">+J664-K664</f>
        <v>0</v>
      </c>
    </row>
    <row r="665" customFormat="false" ht="13.5" hidden="false" customHeight="true" outlineLevel="0" collapsed="false">
      <c r="A665" s="1" t="str">
        <f aca="false">IF(B665&gt;=1,SMALL(順,B665),"")</f>
        <v/>
      </c>
      <c r="C665" s="77" t="s">
        <v>37</v>
      </c>
      <c r="D665" s="77"/>
      <c r="E665" s="77"/>
      <c r="F665" s="77"/>
      <c r="G665" s="77"/>
      <c r="H665" s="77"/>
      <c r="I665" s="77"/>
      <c r="J665" s="77"/>
      <c r="K665" s="75" t="n">
        <f aca="true">IF(K664&lt;1,"",SUMIF($B$8:INDIRECT("b"&amp;ROW()),"=k",$K$8:$K$707))</f>
        <v>0</v>
      </c>
      <c r="L665" s="76"/>
    </row>
    <row r="666" customFormat="false" ht="13.5" hidden="false" customHeight="true" outlineLevel="0" collapsed="false">
      <c r="A666" s="61" t="str">
        <f aca="false">IF(B666="","",SMALL(順,B666))</f>
        <v/>
      </c>
      <c r="B666" s="1" t="str">
        <f aca="false">IF(B659="","",IF(B659+1&gt;入力用!$W$8,"",B659+1))</f>
        <v/>
      </c>
      <c r="C666" s="23" t="str">
        <f aca="false">B666</f>
        <v/>
      </c>
      <c r="D666" s="62"/>
      <c r="E666" s="20" t="str">
        <f aca="false">IF($B666="","",VLOOKUP($A666,データ,5,0))</f>
        <v/>
      </c>
      <c r="F666" s="63" t="str">
        <f aca="false">IF($B666="","",VLOOKUP($A666,データ,6,0))</f>
        <v/>
      </c>
      <c r="G666" s="64" t="str">
        <f aca="false">IF(A666="","",IF(VLOOKUP(A666,データ,7,0)=0,"",VLOOKUP(VLOOKUP(A666,データ,7,0),品名,2)))</f>
        <v/>
      </c>
      <c r="H666" s="65" t="str">
        <f aca="false">IF(A666="",0,VLOOKUP(A666,データ,8,0))</f>
        <v/>
      </c>
      <c r="I666" s="65" t="str">
        <f aca="false">IF(A666="",0,VLOOKUP(A666,データ,9,0))</f>
        <v/>
      </c>
      <c r="J666" s="65" t="str">
        <f aca="false">H666*I666</f>
        <v/>
      </c>
      <c r="K666" s="48"/>
      <c r="L666" s="66"/>
    </row>
    <row r="667" customFormat="false" ht="13.5" hidden="false" customHeight="true" outlineLevel="0" collapsed="false">
      <c r="B667" s="67"/>
      <c r="C667" s="68"/>
      <c r="D667" s="69"/>
      <c r="E667" s="20" t="str">
        <f aca="false">IF(B665="","",VLOOKUP($A665,データ,2,0))</f>
        <v/>
      </c>
      <c r="F667" s="63" t="n">
        <f aca="false">IF(C665="","",VLOOKUP($A665,データ,2,0))</f>
        <v>1</v>
      </c>
      <c r="G667" s="64" t="str">
        <f aca="false">IF(A666="","",IF(VLOOKUP(A666,データ,10,0)=0,"",VLOOKUP(VLOOKUP(A666,データ,10,0),品名,2)))</f>
        <v/>
      </c>
      <c r="H667" s="70" t="str">
        <f aca="false">IF(A666="",0,VLOOKUP(A666,データ,11,0))</f>
        <v/>
      </c>
      <c r="I667" s="70" t="str">
        <f aca="false">IF(A666="",0,VLOOKUP(A666,データ,12,0))</f>
        <v/>
      </c>
      <c r="J667" s="70" t="str">
        <f aca="false">H667*I667</f>
        <v/>
      </c>
      <c r="K667" s="48"/>
      <c r="L667" s="66"/>
    </row>
    <row r="668" customFormat="false" ht="13.5" hidden="false" customHeight="true" outlineLevel="0" collapsed="false">
      <c r="B668" s="67"/>
      <c r="C668" s="68" t="str">
        <f aca="false">IF($B666="","",VLOOKUP($A666,データ,3,0))</f>
        <v/>
      </c>
      <c r="D668" s="69" t="str">
        <f aca="false">IF($B666="","",VLOOKUP($A666,データ,4,0))</f>
        <v/>
      </c>
      <c r="E668" s="20" t="str">
        <f aca="false">IF(B666="","",VLOOKUP($A666,データ,2,0))</f>
        <v/>
      </c>
      <c r="F668" s="63" t="str">
        <f aca="false">IF(C666="","",VLOOKUP($A666,データ,2,0))</f>
        <v/>
      </c>
      <c r="G668" s="64" t="str">
        <f aca="false">IF(A666="","",IF(VLOOKUP(A666,データ,13,0)=0,"",VLOOKUP(VLOOKUP(A666,データ,13,0),品名,2)))</f>
        <v/>
      </c>
      <c r="H668" s="70" t="str">
        <f aca="false">IF(A666="",0,VLOOKUP(A666,データ,14,0))</f>
        <v/>
      </c>
      <c r="I668" s="70" t="str">
        <f aca="false">IF(A666="",0,VLOOKUP(A666,データ,15,0))</f>
        <v/>
      </c>
      <c r="J668" s="70" t="str">
        <f aca="false">H668*I668</f>
        <v/>
      </c>
      <c r="K668" s="48"/>
      <c r="L668" s="66"/>
    </row>
    <row r="669" customFormat="false" ht="13.5" hidden="false" customHeight="true" outlineLevel="0" collapsed="false">
      <c r="B669" s="67"/>
      <c r="C669" s="68"/>
      <c r="D669" s="69"/>
      <c r="E669" s="20" t="str">
        <f aca="false">IF(B667="","",VLOOKUP($A667,データ,2,0))</f>
        <v/>
      </c>
      <c r="F669" s="63" t="str">
        <f aca="false">IF(C667="","",VLOOKUP($A667,データ,2,0))</f>
        <v/>
      </c>
      <c r="G669" s="64" t="str">
        <f aca="false">IF(A666="","",IF(VLOOKUP(A666,データ,16,0)=0,"",VLOOKUP(VLOOKUP(A666,データ,16,0),品名,2)))</f>
        <v/>
      </c>
      <c r="H669" s="70" t="str">
        <f aca="false">IF(A666="",0,VLOOKUP(A666,データ,17,0))</f>
        <v/>
      </c>
      <c r="I669" s="70" t="str">
        <f aca="false">IF(A666="",0,VLOOKUP(A666,データ,18,0))</f>
        <v/>
      </c>
      <c r="J669" s="70" t="str">
        <f aca="false">H669*I669</f>
        <v/>
      </c>
      <c r="K669" s="48"/>
      <c r="L669" s="66"/>
    </row>
    <row r="670" customFormat="false" ht="13.5" hidden="false" customHeight="true" outlineLevel="0" collapsed="false">
      <c r="B670" s="67"/>
      <c r="C670" s="68"/>
      <c r="D670" s="69"/>
      <c r="E670" s="20" t="str">
        <f aca="false">IF(B668="","",VLOOKUP($A668,データ,2,0))</f>
        <v/>
      </c>
      <c r="F670" s="63" t="str">
        <f aca="false">IF(C668="","",VLOOKUP($A668,データ,2,0))</f>
        <v/>
      </c>
      <c r="G670" s="64" t="str">
        <f aca="false">IF(A666="","",IF(VLOOKUP(A666,データ,19,0)=0,"",VLOOKUP(VLOOKUP(A666,データ,19,0),品名,2)))</f>
        <v/>
      </c>
      <c r="H670" s="71" t="str">
        <f aca="false">IF(A666="",0,VLOOKUP(A666,データ,20,0))</f>
        <v/>
      </c>
      <c r="I670" s="72" t="str">
        <f aca="false">IF(A666="",0,VLOOKUP(A666,データ,21,0))</f>
        <v/>
      </c>
      <c r="J670" s="72" t="str">
        <f aca="false">H670*I670</f>
        <v/>
      </c>
      <c r="K670" s="48"/>
      <c r="L670" s="66"/>
    </row>
    <row r="671" customFormat="false" ht="13.5" hidden="false" customHeight="true" outlineLevel="0" collapsed="false">
      <c r="B671" s="67" t="str">
        <f aca="false">IF(I671&gt;=1,"k","")</f>
        <v>k</v>
      </c>
      <c r="C671" s="27"/>
      <c r="D671" s="73"/>
      <c r="E671" s="20" t="str">
        <f aca="false">IF(B669="","",VLOOKUP($A669,データ,2,0))</f>
        <v/>
      </c>
      <c r="F671" s="63" t="str">
        <f aca="false">IF(C669="","",VLOOKUP($A669,データ,2,0))</f>
        <v/>
      </c>
      <c r="G671" s="5" t="s">
        <v>38</v>
      </c>
      <c r="H671" s="5"/>
      <c r="I671" s="46" t="str">
        <f aca="false">SUM(I666:I670)</f>
        <v/>
      </c>
      <c r="J671" s="46" t="str">
        <f aca="false">SUM(J666:J670)</f>
        <v/>
      </c>
      <c r="K671" s="46" t="str">
        <f aca="false">IF(J671&lt;5000,J671,5000)</f>
        <v/>
      </c>
      <c r="L671" s="47" t="n">
        <f aca="false">+J671-K671</f>
        <v>0</v>
      </c>
    </row>
    <row r="672" customFormat="false" ht="13.5" hidden="false" customHeight="true" outlineLevel="0" collapsed="false">
      <c r="A672" s="1" t="str">
        <f aca="false">IF(B672&gt;=1,SMALL(順,B672),"")</f>
        <v/>
      </c>
      <c r="C672" s="77" t="s">
        <v>37</v>
      </c>
      <c r="D672" s="77"/>
      <c r="E672" s="77"/>
      <c r="F672" s="77"/>
      <c r="G672" s="77"/>
      <c r="H672" s="77"/>
      <c r="I672" s="77"/>
      <c r="J672" s="77"/>
      <c r="K672" s="75" t="n">
        <f aca="true">IF(K671&lt;1,"",SUMIF($B$8:INDIRECT("b"&amp;ROW()),"=k",$K$8:$K$707))</f>
        <v>0</v>
      </c>
      <c r="L672" s="76"/>
    </row>
    <row r="673" customFormat="false" ht="13.5" hidden="false" customHeight="true" outlineLevel="0" collapsed="false">
      <c r="A673" s="61" t="str">
        <f aca="false">IF(B673="","",SMALL(順,B673))</f>
        <v/>
      </c>
      <c r="B673" s="1" t="str">
        <f aca="false">IF(B666="","",IF(B666+1&gt;入力用!$W$8,"",B666+1))</f>
        <v/>
      </c>
      <c r="C673" s="23" t="str">
        <f aca="false">B673</f>
        <v/>
      </c>
      <c r="D673" s="62"/>
      <c r="E673" s="20" t="str">
        <f aca="false">IF($B673="","",VLOOKUP($A673,データ,5,0))</f>
        <v/>
      </c>
      <c r="F673" s="63" t="str">
        <f aca="false">IF($B673="","",VLOOKUP($A673,データ,6,0))</f>
        <v/>
      </c>
      <c r="G673" s="64" t="str">
        <f aca="false">IF(A673="","",IF(VLOOKUP(A673,データ,7,0)=0,"",VLOOKUP(VLOOKUP(A673,データ,7,0),品名,2)))</f>
        <v/>
      </c>
      <c r="H673" s="65" t="str">
        <f aca="false">IF(A673="",0,VLOOKUP(A673,データ,8,0))</f>
        <v/>
      </c>
      <c r="I673" s="65" t="str">
        <f aca="false">IF(A673="",0,VLOOKUP(A673,データ,9,0))</f>
        <v/>
      </c>
      <c r="J673" s="65" t="str">
        <f aca="false">H673*I673</f>
        <v/>
      </c>
      <c r="K673" s="48"/>
      <c r="L673" s="66"/>
    </row>
    <row r="674" customFormat="false" ht="13.5" hidden="false" customHeight="true" outlineLevel="0" collapsed="false">
      <c r="B674" s="67"/>
      <c r="C674" s="68"/>
      <c r="D674" s="69"/>
      <c r="E674" s="20" t="str">
        <f aca="false">IF(B672="","",VLOOKUP($A672,データ,2,0))</f>
        <v/>
      </c>
      <c r="F674" s="63" t="n">
        <f aca="false">IF(C672="","",VLOOKUP($A672,データ,2,0))</f>
        <v>1</v>
      </c>
      <c r="G674" s="64" t="str">
        <f aca="false">IF(A673="","",IF(VLOOKUP(A673,データ,10,0)=0,"",VLOOKUP(VLOOKUP(A673,データ,10,0),品名,2)))</f>
        <v/>
      </c>
      <c r="H674" s="70" t="str">
        <f aca="false">IF(A673="",0,VLOOKUP(A673,データ,11,0))</f>
        <v/>
      </c>
      <c r="I674" s="70" t="str">
        <f aca="false">IF(A673="",0,VLOOKUP(A673,データ,12,0))</f>
        <v/>
      </c>
      <c r="J674" s="70" t="str">
        <f aca="false">H674*I674</f>
        <v/>
      </c>
      <c r="K674" s="48"/>
      <c r="L674" s="66"/>
    </row>
    <row r="675" customFormat="false" ht="13.5" hidden="false" customHeight="true" outlineLevel="0" collapsed="false">
      <c r="B675" s="67"/>
      <c r="C675" s="68" t="str">
        <f aca="false">IF($B673="","",VLOOKUP($A673,データ,3,0))</f>
        <v/>
      </c>
      <c r="D675" s="69" t="str">
        <f aca="false">IF($B673="","",VLOOKUP($A673,データ,4,0))</f>
        <v/>
      </c>
      <c r="E675" s="20" t="str">
        <f aca="false">IF(B673="","",VLOOKUP($A673,データ,2,0))</f>
        <v/>
      </c>
      <c r="F675" s="63" t="str">
        <f aca="false">IF(C673="","",VLOOKUP($A673,データ,2,0))</f>
        <v/>
      </c>
      <c r="G675" s="64" t="str">
        <f aca="false">IF(A673="","",IF(VLOOKUP(A673,データ,13,0)=0,"",VLOOKUP(VLOOKUP(A673,データ,13,0),品名,2)))</f>
        <v/>
      </c>
      <c r="H675" s="70" t="str">
        <f aca="false">IF(A673="",0,VLOOKUP(A673,データ,14,0))</f>
        <v/>
      </c>
      <c r="I675" s="70" t="str">
        <f aca="false">IF(A673="",0,VLOOKUP(A673,データ,15,0))</f>
        <v/>
      </c>
      <c r="J675" s="70" t="str">
        <f aca="false">H675*I675</f>
        <v/>
      </c>
      <c r="K675" s="48"/>
      <c r="L675" s="66"/>
    </row>
    <row r="676" customFormat="false" ht="13.5" hidden="false" customHeight="true" outlineLevel="0" collapsed="false">
      <c r="B676" s="67"/>
      <c r="C676" s="68"/>
      <c r="D676" s="69"/>
      <c r="E676" s="20" t="str">
        <f aca="false">IF(B674="","",VLOOKUP($A674,データ,2,0))</f>
        <v/>
      </c>
      <c r="F676" s="63" t="str">
        <f aca="false">IF(C674="","",VLOOKUP($A674,データ,2,0))</f>
        <v/>
      </c>
      <c r="G676" s="64" t="str">
        <f aca="false">IF(A673="","",IF(VLOOKUP(A673,データ,16,0)=0,"",VLOOKUP(VLOOKUP(A673,データ,16,0),品名,2)))</f>
        <v/>
      </c>
      <c r="H676" s="70" t="str">
        <f aca="false">IF(A673="",0,VLOOKUP(A673,データ,17,0))</f>
        <v/>
      </c>
      <c r="I676" s="70" t="str">
        <f aca="false">IF(A673="",0,VLOOKUP(A673,データ,18,0))</f>
        <v/>
      </c>
      <c r="J676" s="70" t="str">
        <f aca="false">H676*I676</f>
        <v/>
      </c>
      <c r="K676" s="48"/>
      <c r="L676" s="66"/>
    </row>
    <row r="677" customFormat="false" ht="13.5" hidden="false" customHeight="true" outlineLevel="0" collapsed="false">
      <c r="B677" s="67"/>
      <c r="C677" s="68"/>
      <c r="D677" s="69"/>
      <c r="E677" s="20" t="str">
        <f aca="false">IF(B675="","",VLOOKUP($A675,データ,2,0))</f>
        <v/>
      </c>
      <c r="F677" s="63" t="str">
        <f aca="false">IF(C675="","",VLOOKUP($A675,データ,2,0))</f>
        <v/>
      </c>
      <c r="G677" s="64" t="str">
        <f aca="false">IF(A673="","",IF(VLOOKUP(A673,データ,19,0)=0,"",VLOOKUP(VLOOKUP(A673,データ,19,0),品名,2)))</f>
        <v/>
      </c>
      <c r="H677" s="71" t="str">
        <f aca="false">IF(A673="",0,VLOOKUP(A673,データ,20,0))</f>
        <v/>
      </c>
      <c r="I677" s="72" t="str">
        <f aca="false">IF(A673="",0,VLOOKUP(A673,データ,21,0))</f>
        <v/>
      </c>
      <c r="J677" s="72" t="str">
        <f aca="false">H677*I677</f>
        <v/>
      </c>
      <c r="K677" s="48"/>
      <c r="L677" s="66"/>
    </row>
    <row r="678" customFormat="false" ht="13.5" hidden="false" customHeight="true" outlineLevel="0" collapsed="false">
      <c r="B678" s="67" t="str">
        <f aca="false">IF(I678&gt;=1,"k","")</f>
        <v>k</v>
      </c>
      <c r="C678" s="27"/>
      <c r="D678" s="73"/>
      <c r="E678" s="20" t="str">
        <f aca="false">IF(B676="","",VLOOKUP($A676,データ,2,0))</f>
        <v/>
      </c>
      <c r="F678" s="63" t="str">
        <f aca="false">IF(C676="","",VLOOKUP($A676,データ,2,0))</f>
        <v/>
      </c>
      <c r="G678" s="5" t="s">
        <v>38</v>
      </c>
      <c r="H678" s="5"/>
      <c r="I678" s="46" t="str">
        <f aca="false">SUM(I673:I677)</f>
        <v/>
      </c>
      <c r="J678" s="46" t="str">
        <f aca="false">SUM(J673:J677)</f>
        <v/>
      </c>
      <c r="K678" s="46" t="str">
        <f aca="false">IF(J678&lt;5000,J678,5000)</f>
        <v/>
      </c>
      <c r="L678" s="47" t="n">
        <f aca="false">+J678-K678</f>
        <v>0</v>
      </c>
    </row>
    <row r="679" customFormat="false" ht="13.5" hidden="false" customHeight="true" outlineLevel="0" collapsed="false">
      <c r="A679" s="1" t="str">
        <f aca="false">IF(B679&gt;=1,SMALL(順,B679),"")</f>
        <v/>
      </c>
      <c r="C679" s="77" t="s">
        <v>37</v>
      </c>
      <c r="D679" s="77"/>
      <c r="E679" s="77"/>
      <c r="F679" s="77"/>
      <c r="G679" s="77"/>
      <c r="H679" s="77"/>
      <c r="I679" s="77"/>
      <c r="J679" s="77"/>
      <c r="K679" s="75" t="n">
        <f aca="true">IF(K678&lt;1,"",SUMIF($B$8:INDIRECT("b"&amp;ROW()),"=k",$K$8:$K$707))</f>
        <v>0</v>
      </c>
      <c r="L679" s="76"/>
    </row>
    <row r="680" customFormat="false" ht="13.5" hidden="false" customHeight="true" outlineLevel="0" collapsed="false">
      <c r="A680" s="61" t="str">
        <f aca="false">IF(B680="","",SMALL(順,B680))</f>
        <v/>
      </c>
      <c r="B680" s="1" t="str">
        <f aca="false">IF(B673="","",IF(B673+1&gt;入力用!$W$8,"",B673+1))</f>
        <v/>
      </c>
      <c r="C680" s="23" t="str">
        <f aca="false">B680</f>
        <v/>
      </c>
      <c r="D680" s="62"/>
      <c r="E680" s="20" t="str">
        <f aca="false">IF($B680="","",VLOOKUP($A680,データ,5,0))</f>
        <v/>
      </c>
      <c r="F680" s="63" t="str">
        <f aca="false">IF($B680="","",VLOOKUP($A680,データ,6,0))</f>
        <v/>
      </c>
      <c r="G680" s="64" t="str">
        <f aca="false">IF(A680="","",IF(VLOOKUP(A680,データ,7,0)=0,"",VLOOKUP(VLOOKUP(A680,データ,7,0),品名,2)))</f>
        <v/>
      </c>
      <c r="H680" s="65" t="str">
        <f aca="false">IF(A680="",0,VLOOKUP(A680,データ,8,0))</f>
        <v/>
      </c>
      <c r="I680" s="65" t="str">
        <f aca="false">IF(A680="",0,VLOOKUP(A680,データ,9,0))</f>
        <v/>
      </c>
      <c r="J680" s="65" t="str">
        <f aca="false">H680*I680</f>
        <v/>
      </c>
      <c r="K680" s="48"/>
      <c r="L680" s="66"/>
    </row>
    <row r="681" customFormat="false" ht="13.5" hidden="false" customHeight="true" outlineLevel="0" collapsed="false">
      <c r="B681" s="67"/>
      <c r="C681" s="68"/>
      <c r="D681" s="69"/>
      <c r="E681" s="20" t="str">
        <f aca="false">IF(B679="","",VLOOKUP($A679,データ,2,0))</f>
        <v/>
      </c>
      <c r="F681" s="63" t="n">
        <f aca="false">IF(C679="","",VLOOKUP($A679,データ,2,0))</f>
        <v>1</v>
      </c>
      <c r="G681" s="64" t="str">
        <f aca="false">IF(A680="","",IF(VLOOKUP(A680,データ,10,0)=0,"",VLOOKUP(VLOOKUP(A680,データ,10,0),品名,2)))</f>
        <v/>
      </c>
      <c r="H681" s="70" t="str">
        <f aca="false">IF(A680="",0,VLOOKUP(A680,データ,11,0))</f>
        <v/>
      </c>
      <c r="I681" s="70" t="str">
        <f aca="false">IF(A680="",0,VLOOKUP(A680,データ,12,0))</f>
        <v/>
      </c>
      <c r="J681" s="70" t="str">
        <f aca="false">H681*I681</f>
        <v/>
      </c>
      <c r="K681" s="48"/>
      <c r="L681" s="66"/>
    </row>
    <row r="682" customFormat="false" ht="13.5" hidden="false" customHeight="true" outlineLevel="0" collapsed="false">
      <c r="B682" s="67"/>
      <c r="C682" s="68" t="str">
        <f aca="false">IF($B680="","",VLOOKUP($A680,データ,3,0))</f>
        <v/>
      </c>
      <c r="D682" s="69" t="str">
        <f aca="false">IF($B680="","",VLOOKUP($A680,データ,4,0))</f>
        <v/>
      </c>
      <c r="E682" s="20" t="str">
        <f aca="false">IF(B680="","",VLOOKUP($A680,データ,2,0))</f>
        <v/>
      </c>
      <c r="F682" s="63" t="str">
        <f aca="false">IF(C680="","",VLOOKUP($A680,データ,2,0))</f>
        <v/>
      </c>
      <c r="G682" s="64" t="str">
        <f aca="false">IF(A680="","",IF(VLOOKUP(A680,データ,13,0)=0,"",VLOOKUP(VLOOKUP(A680,データ,13,0),品名,2)))</f>
        <v/>
      </c>
      <c r="H682" s="70" t="str">
        <f aca="false">IF(A680="",0,VLOOKUP(A680,データ,14,0))</f>
        <v/>
      </c>
      <c r="I682" s="70" t="str">
        <f aca="false">IF(A680="",0,VLOOKUP(A680,データ,15,0))</f>
        <v/>
      </c>
      <c r="J682" s="70" t="str">
        <f aca="false">H682*I682</f>
        <v/>
      </c>
      <c r="K682" s="48"/>
      <c r="L682" s="66"/>
    </row>
    <row r="683" customFormat="false" ht="13.5" hidden="false" customHeight="true" outlineLevel="0" collapsed="false">
      <c r="B683" s="67"/>
      <c r="C683" s="68"/>
      <c r="D683" s="69"/>
      <c r="E683" s="20" t="str">
        <f aca="false">IF(B681="","",VLOOKUP($A681,データ,2,0))</f>
        <v/>
      </c>
      <c r="F683" s="63" t="str">
        <f aca="false">IF(C681="","",VLOOKUP($A681,データ,2,0))</f>
        <v/>
      </c>
      <c r="G683" s="64" t="str">
        <f aca="false">IF(A680="","",IF(VLOOKUP(A680,データ,16,0)=0,"",VLOOKUP(VLOOKUP(A680,データ,16,0),品名,2)))</f>
        <v/>
      </c>
      <c r="H683" s="70" t="str">
        <f aca="false">IF(A680="",0,VLOOKUP(A680,データ,17,0))</f>
        <v/>
      </c>
      <c r="I683" s="70" t="str">
        <f aca="false">IF(A680="",0,VLOOKUP(A680,データ,18,0))</f>
        <v/>
      </c>
      <c r="J683" s="70" t="str">
        <f aca="false">H683*I683</f>
        <v/>
      </c>
      <c r="K683" s="48"/>
      <c r="L683" s="66"/>
    </row>
    <row r="684" customFormat="false" ht="13.5" hidden="false" customHeight="true" outlineLevel="0" collapsed="false">
      <c r="B684" s="67"/>
      <c r="C684" s="68"/>
      <c r="D684" s="69"/>
      <c r="E684" s="20" t="str">
        <f aca="false">IF(B682="","",VLOOKUP($A682,データ,2,0))</f>
        <v/>
      </c>
      <c r="F684" s="63" t="str">
        <f aca="false">IF(C682="","",VLOOKUP($A682,データ,2,0))</f>
        <v/>
      </c>
      <c r="G684" s="64" t="str">
        <f aca="false">IF(A680="","",IF(VLOOKUP(A680,データ,19,0)=0,"",VLOOKUP(VLOOKUP(A680,データ,19,0),品名,2)))</f>
        <v/>
      </c>
      <c r="H684" s="71" t="str">
        <f aca="false">IF(A680="",0,VLOOKUP(A680,データ,20,0))</f>
        <v/>
      </c>
      <c r="I684" s="72" t="str">
        <f aca="false">IF(A680="",0,VLOOKUP(A680,データ,21,0))</f>
        <v/>
      </c>
      <c r="J684" s="72" t="str">
        <f aca="false">H684*I684</f>
        <v/>
      </c>
      <c r="K684" s="48"/>
      <c r="L684" s="66"/>
    </row>
    <row r="685" customFormat="false" ht="13.5" hidden="false" customHeight="true" outlineLevel="0" collapsed="false">
      <c r="B685" s="67" t="str">
        <f aca="false">IF(I685&gt;=1,"k","")</f>
        <v>k</v>
      </c>
      <c r="C685" s="27"/>
      <c r="D685" s="73"/>
      <c r="E685" s="20" t="str">
        <f aca="false">IF(B683="","",VLOOKUP($A683,データ,2,0))</f>
        <v/>
      </c>
      <c r="F685" s="63" t="str">
        <f aca="false">IF(C683="","",VLOOKUP($A683,データ,2,0))</f>
        <v/>
      </c>
      <c r="G685" s="5" t="s">
        <v>38</v>
      </c>
      <c r="H685" s="5"/>
      <c r="I685" s="46" t="str">
        <f aca="false">SUM(I680:I684)</f>
        <v/>
      </c>
      <c r="J685" s="46" t="str">
        <f aca="false">SUM(J680:J684)</f>
        <v/>
      </c>
      <c r="K685" s="46" t="str">
        <f aca="false">IF(J685&lt;5000,J685,5000)</f>
        <v/>
      </c>
      <c r="L685" s="47" t="n">
        <f aca="false">+J685-K685</f>
        <v>0</v>
      </c>
    </row>
    <row r="686" customFormat="false" ht="13.5" hidden="false" customHeight="true" outlineLevel="0" collapsed="false">
      <c r="A686" s="1" t="str">
        <f aca="false">IF(B686&gt;=1,SMALL(順,B686),"")</f>
        <v/>
      </c>
      <c r="C686" s="77" t="s">
        <v>37</v>
      </c>
      <c r="D686" s="77"/>
      <c r="E686" s="77"/>
      <c r="F686" s="77"/>
      <c r="G686" s="77"/>
      <c r="H686" s="77"/>
      <c r="I686" s="77"/>
      <c r="J686" s="77"/>
      <c r="K686" s="75" t="n">
        <f aca="true">IF(K685&lt;1,"",SUMIF($B$8:INDIRECT("b"&amp;ROW()),"=k",$K$8:$K$707))</f>
        <v>0</v>
      </c>
      <c r="L686" s="76"/>
    </row>
    <row r="687" customFormat="false" ht="13.5" hidden="false" customHeight="true" outlineLevel="0" collapsed="false">
      <c r="A687" s="61" t="str">
        <f aca="false">IF(B687="","",SMALL(順,B687))</f>
        <v/>
      </c>
      <c r="B687" s="1" t="str">
        <f aca="false">IF(B680="","",IF(B680+1&gt;入力用!$W$8,"",B680+1))</f>
        <v/>
      </c>
      <c r="C687" s="23" t="str">
        <f aca="false">B687</f>
        <v/>
      </c>
      <c r="D687" s="62"/>
      <c r="E687" s="20" t="str">
        <f aca="false">IF($B687="","",VLOOKUP($A687,データ,5,0))</f>
        <v/>
      </c>
      <c r="F687" s="63" t="str">
        <f aca="false">IF($B687="","",VLOOKUP($A687,データ,6,0))</f>
        <v/>
      </c>
      <c r="G687" s="64" t="str">
        <f aca="false">IF(A687="","",IF(VLOOKUP(A687,データ,7,0)=0,"",VLOOKUP(VLOOKUP(A687,データ,7,0),品名,2)))</f>
        <v/>
      </c>
      <c r="H687" s="65" t="str">
        <f aca="false">IF(A687="",0,VLOOKUP(A687,データ,8,0))</f>
        <v/>
      </c>
      <c r="I687" s="65" t="str">
        <f aca="false">IF(A687="",0,VLOOKUP(A687,データ,9,0))</f>
        <v/>
      </c>
      <c r="J687" s="65" t="str">
        <f aca="false">H687*I687</f>
        <v/>
      </c>
      <c r="K687" s="48"/>
      <c r="L687" s="66"/>
    </row>
    <row r="688" customFormat="false" ht="13.5" hidden="false" customHeight="true" outlineLevel="0" collapsed="false">
      <c r="B688" s="67"/>
      <c r="C688" s="68"/>
      <c r="D688" s="69"/>
      <c r="E688" s="20" t="str">
        <f aca="false">IF(B686="","",VLOOKUP($A686,データ,2,0))</f>
        <v/>
      </c>
      <c r="F688" s="63" t="n">
        <f aca="false">IF(C686="","",VLOOKUP($A686,データ,2,0))</f>
        <v>1</v>
      </c>
      <c r="G688" s="64" t="str">
        <f aca="false">IF(A687="","",IF(VLOOKUP(A687,データ,10,0)=0,"",VLOOKUP(VLOOKUP(A687,データ,10,0),品名,2)))</f>
        <v/>
      </c>
      <c r="H688" s="70" t="str">
        <f aca="false">IF(A687="",0,VLOOKUP(A687,データ,11,0))</f>
        <v/>
      </c>
      <c r="I688" s="70" t="str">
        <f aca="false">IF(A687="",0,VLOOKUP(A687,データ,12,0))</f>
        <v/>
      </c>
      <c r="J688" s="70" t="str">
        <f aca="false">H688*I688</f>
        <v/>
      </c>
      <c r="K688" s="48"/>
      <c r="L688" s="66"/>
    </row>
    <row r="689" customFormat="false" ht="13.5" hidden="false" customHeight="true" outlineLevel="0" collapsed="false">
      <c r="B689" s="67"/>
      <c r="C689" s="68" t="str">
        <f aca="false">IF($B687="","",VLOOKUP($A687,データ,3,0))</f>
        <v/>
      </c>
      <c r="D689" s="69" t="str">
        <f aca="false">IF($B687="","",VLOOKUP($A687,データ,4,0))</f>
        <v/>
      </c>
      <c r="E689" s="20" t="str">
        <f aca="false">IF(B687="","",VLOOKUP($A687,データ,2,0))</f>
        <v/>
      </c>
      <c r="F689" s="63" t="str">
        <f aca="false">IF(C687="","",VLOOKUP($A687,データ,2,0))</f>
        <v/>
      </c>
      <c r="G689" s="64" t="str">
        <f aca="false">IF(A687="","",IF(VLOOKUP(A687,データ,13,0)=0,"",VLOOKUP(VLOOKUP(A687,データ,13,0),品名,2)))</f>
        <v/>
      </c>
      <c r="H689" s="70" t="str">
        <f aca="false">IF(A687="",0,VLOOKUP(A687,データ,14,0))</f>
        <v/>
      </c>
      <c r="I689" s="70" t="str">
        <f aca="false">IF(A687="",0,VLOOKUP(A687,データ,15,0))</f>
        <v/>
      </c>
      <c r="J689" s="70" t="str">
        <f aca="false">H689*I689</f>
        <v/>
      </c>
      <c r="K689" s="48"/>
      <c r="L689" s="66"/>
    </row>
    <row r="690" customFormat="false" ht="13.5" hidden="false" customHeight="true" outlineLevel="0" collapsed="false">
      <c r="B690" s="67"/>
      <c r="C690" s="68"/>
      <c r="D690" s="69"/>
      <c r="E690" s="20" t="str">
        <f aca="false">IF(B688="","",VLOOKUP($A688,データ,2,0))</f>
        <v/>
      </c>
      <c r="F690" s="63" t="str">
        <f aca="false">IF(C688="","",VLOOKUP($A688,データ,2,0))</f>
        <v/>
      </c>
      <c r="G690" s="64" t="str">
        <f aca="false">IF(A687="","",IF(VLOOKUP(A687,データ,16,0)=0,"",VLOOKUP(VLOOKUP(A687,データ,16,0),品名,2)))</f>
        <v/>
      </c>
      <c r="H690" s="70" t="str">
        <f aca="false">IF(A687="",0,VLOOKUP(A687,データ,17,0))</f>
        <v/>
      </c>
      <c r="I690" s="70" t="str">
        <f aca="false">IF(A687="",0,VLOOKUP(A687,データ,18,0))</f>
        <v/>
      </c>
      <c r="J690" s="70" t="str">
        <f aca="false">H690*I690</f>
        <v/>
      </c>
      <c r="K690" s="48"/>
      <c r="L690" s="66"/>
    </row>
    <row r="691" customFormat="false" ht="13.5" hidden="false" customHeight="true" outlineLevel="0" collapsed="false">
      <c r="B691" s="67"/>
      <c r="C691" s="68"/>
      <c r="D691" s="69"/>
      <c r="E691" s="20" t="str">
        <f aca="false">IF(B689="","",VLOOKUP($A689,データ,2,0))</f>
        <v/>
      </c>
      <c r="F691" s="63" t="str">
        <f aca="false">IF(C689="","",VLOOKUP($A689,データ,2,0))</f>
        <v/>
      </c>
      <c r="G691" s="64" t="str">
        <f aca="false">IF(A687="","",IF(VLOOKUP(A687,データ,19,0)=0,"",VLOOKUP(VLOOKUP(A687,データ,19,0),品名,2)))</f>
        <v/>
      </c>
      <c r="H691" s="71" t="str">
        <f aca="false">IF(A687="",0,VLOOKUP(A687,データ,20,0))</f>
        <v/>
      </c>
      <c r="I691" s="72" t="str">
        <f aca="false">IF(A687="",0,VLOOKUP(A687,データ,21,0))</f>
        <v/>
      </c>
      <c r="J691" s="72" t="str">
        <f aca="false">H691*I691</f>
        <v/>
      </c>
      <c r="K691" s="48"/>
      <c r="L691" s="66"/>
    </row>
    <row r="692" customFormat="false" ht="13.5" hidden="false" customHeight="true" outlineLevel="0" collapsed="false">
      <c r="B692" s="67" t="str">
        <f aca="false">IF(I692&gt;=1,"k","")</f>
        <v>k</v>
      </c>
      <c r="C692" s="27"/>
      <c r="D692" s="73"/>
      <c r="E692" s="20" t="str">
        <f aca="false">IF(B690="","",VLOOKUP($A690,データ,2,0))</f>
        <v/>
      </c>
      <c r="F692" s="63" t="str">
        <f aca="false">IF(C690="","",VLOOKUP($A690,データ,2,0))</f>
        <v/>
      </c>
      <c r="G692" s="5" t="s">
        <v>38</v>
      </c>
      <c r="H692" s="5"/>
      <c r="I692" s="46" t="str">
        <f aca="false">SUM(I687:I691)</f>
        <v/>
      </c>
      <c r="J692" s="46" t="str">
        <f aca="false">SUM(J687:J691)</f>
        <v/>
      </c>
      <c r="K692" s="46" t="str">
        <f aca="false">IF(J692&lt;5000,J692,5000)</f>
        <v/>
      </c>
      <c r="L692" s="47" t="n">
        <f aca="false">+J692-K692</f>
        <v>0</v>
      </c>
    </row>
    <row r="693" customFormat="false" ht="13.5" hidden="false" customHeight="true" outlineLevel="0" collapsed="false">
      <c r="A693" s="1" t="str">
        <f aca="false">IF(B693&gt;=1,SMALL(順,B693),"")</f>
        <v/>
      </c>
      <c r="C693" s="77" t="s">
        <v>37</v>
      </c>
      <c r="D693" s="77"/>
      <c r="E693" s="77"/>
      <c r="F693" s="77"/>
      <c r="G693" s="77"/>
      <c r="H693" s="77"/>
      <c r="I693" s="77"/>
      <c r="J693" s="77"/>
      <c r="K693" s="75" t="n">
        <f aca="true">IF(K692&lt;1,"",SUMIF($B$8:INDIRECT("b"&amp;ROW()),"=k",$K$8:$K$707))</f>
        <v>0</v>
      </c>
      <c r="L693" s="76"/>
    </row>
    <row r="694" customFormat="false" ht="13.5" hidden="false" customHeight="true" outlineLevel="0" collapsed="false">
      <c r="A694" s="61" t="str">
        <f aca="false">IF(B694="","",SMALL(順,B694))</f>
        <v/>
      </c>
      <c r="B694" s="1" t="str">
        <f aca="false">IF(B687="","",IF(B687+1&gt;入力用!$W$8,"",B687+1))</f>
        <v/>
      </c>
      <c r="C694" s="23" t="str">
        <f aca="false">B694</f>
        <v/>
      </c>
      <c r="D694" s="62"/>
      <c r="E694" s="20" t="str">
        <f aca="false">IF($B694="","",VLOOKUP($A694,データ,5,0))</f>
        <v/>
      </c>
      <c r="F694" s="63" t="str">
        <f aca="false">IF($B694="","",VLOOKUP($A694,データ,6,0))</f>
        <v/>
      </c>
      <c r="G694" s="64" t="str">
        <f aca="false">IF(A694="","",IF(VLOOKUP(A694,データ,7,0)=0,"",VLOOKUP(VLOOKUP(A694,データ,7,0),品名,2)))</f>
        <v/>
      </c>
      <c r="H694" s="65" t="str">
        <f aca="false">IF(A694="",0,VLOOKUP(A694,データ,8,0))</f>
        <v/>
      </c>
      <c r="I694" s="65" t="str">
        <f aca="false">IF(A694="",0,VLOOKUP(A694,データ,9,0))</f>
        <v/>
      </c>
      <c r="J694" s="65" t="str">
        <f aca="false">H694*I694</f>
        <v/>
      </c>
      <c r="K694" s="48"/>
      <c r="L694" s="66"/>
    </row>
    <row r="695" customFormat="false" ht="13.5" hidden="false" customHeight="true" outlineLevel="0" collapsed="false">
      <c r="B695" s="67"/>
      <c r="C695" s="68"/>
      <c r="D695" s="69"/>
      <c r="E695" s="20" t="str">
        <f aca="false">IF(B693="","",VLOOKUP($A693,データ,2,0))</f>
        <v/>
      </c>
      <c r="F695" s="63" t="n">
        <f aca="false">IF(C693="","",VLOOKUP($A693,データ,2,0))</f>
        <v>1</v>
      </c>
      <c r="G695" s="64" t="str">
        <f aca="false">IF(A694="","",IF(VLOOKUP(A694,データ,10,0)=0,"",VLOOKUP(VLOOKUP(A694,データ,10,0),品名,2)))</f>
        <v/>
      </c>
      <c r="H695" s="70" t="str">
        <f aca="false">IF(A694="",0,VLOOKUP(A694,データ,11,0))</f>
        <v/>
      </c>
      <c r="I695" s="70" t="str">
        <f aca="false">IF(A694="",0,VLOOKUP(A694,データ,12,0))</f>
        <v/>
      </c>
      <c r="J695" s="70" t="str">
        <f aca="false">H695*I695</f>
        <v/>
      </c>
      <c r="K695" s="48"/>
      <c r="L695" s="66"/>
    </row>
    <row r="696" customFormat="false" ht="13.5" hidden="false" customHeight="true" outlineLevel="0" collapsed="false">
      <c r="B696" s="67"/>
      <c r="C696" s="68" t="str">
        <f aca="false">IF($B694="","",VLOOKUP($A694,データ,3,0))</f>
        <v/>
      </c>
      <c r="D696" s="69" t="str">
        <f aca="false">IF($B694="","",VLOOKUP($A694,データ,4,0))</f>
        <v/>
      </c>
      <c r="E696" s="20" t="str">
        <f aca="false">IF(B694="","",VLOOKUP($A694,データ,2,0))</f>
        <v/>
      </c>
      <c r="F696" s="63" t="str">
        <f aca="false">IF(C694="","",VLOOKUP($A694,データ,2,0))</f>
        <v/>
      </c>
      <c r="G696" s="64" t="str">
        <f aca="false">IF(A694="","",IF(VLOOKUP(A694,データ,13,0)=0,"",VLOOKUP(VLOOKUP(A694,データ,13,0),品名,2)))</f>
        <v/>
      </c>
      <c r="H696" s="70" t="str">
        <f aca="false">IF(A694="",0,VLOOKUP(A694,データ,14,0))</f>
        <v/>
      </c>
      <c r="I696" s="70" t="str">
        <f aca="false">IF(A694="",0,VLOOKUP(A694,データ,15,0))</f>
        <v/>
      </c>
      <c r="J696" s="70" t="str">
        <f aca="false">H696*I696</f>
        <v/>
      </c>
      <c r="K696" s="48"/>
      <c r="L696" s="66"/>
    </row>
    <row r="697" customFormat="false" ht="13.5" hidden="false" customHeight="true" outlineLevel="0" collapsed="false">
      <c r="B697" s="67"/>
      <c r="C697" s="68"/>
      <c r="D697" s="69"/>
      <c r="E697" s="20" t="str">
        <f aca="false">IF(B695="","",VLOOKUP($A695,データ,2,0))</f>
        <v/>
      </c>
      <c r="F697" s="63" t="str">
        <f aca="false">IF(C695="","",VLOOKUP($A695,データ,2,0))</f>
        <v/>
      </c>
      <c r="G697" s="64" t="str">
        <f aca="false">IF(A694="","",IF(VLOOKUP(A694,データ,16,0)=0,"",VLOOKUP(VLOOKUP(A694,データ,16,0),品名,2)))</f>
        <v/>
      </c>
      <c r="H697" s="70" t="str">
        <f aca="false">IF(A694="",0,VLOOKUP(A694,データ,17,0))</f>
        <v/>
      </c>
      <c r="I697" s="70" t="str">
        <f aca="false">IF(A694="",0,VLOOKUP(A694,データ,18,0))</f>
        <v/>
      </c>
      <c r="J697" s="70" t="str">
        <f aca="false">H697*I697</f>
        <v/>
      </c>
      <c r="K697" s="48"/>
      <c r="L697" s="66"/>
    </row>
    <row r="698" customFormat="false" ht="13.5" hidden="false" customHeight="true" outlineLevel="0" collapsed="false">
      <c r="B698" s="67"/>
      <c r="C698" s="68"/>
      <c r="D698" s="69"/>
      <c r="E698" s="20" t="str">
        <f aca="false">IF(B696="","",VLOOKUP($A696,データ,2,0))</f>
        <v/>
      </c>
      <c r="F698" s="63" t="str">
        <f aca="false">IF(C696="","",VLOOKUP($A696,データ,2,0))</f>
        <v/>
      </c>
      <c r="G698" s="64" t="str">
        <f aca="false">IF(A694="","",IF(VLOOKUP(A694,データ,19,0)=0,"",VLOOKUP(VLOOKUP(A694,データ,19,0),品名,2)))</f>
        <v/>
      </c>
      <c r="H698" s="71" t="str">
        <f aca="false">IF(A694="",0,VLOOKUP(A694,データ,20,0))</f>
        <v/>
      </c>
      <c r="I698" s="72" t="str">
        <f aca="false">IF(A694="",0,VLOOKUP(A694,データ,21,0))</f>
        <v/>
      </c>
      <c r="J698" s="72" t="str">
        <f aca="false">H698*I698</f>
        <v/>
      </c>
      <c r="K698" s="48"/>
      <c r="L698" s="66"/>
    </row>
    <row r="699" customFormat="false" ht="13.5" hidden="false" customHeight="true" outlineLevel="0" collapsed="false">
      <c r="B699" s="67" t="str">
        <f aca="false">IF(I699&gt;=1,"k","")</f>
        <v>k</v>
      </c>
      <c r="C699" s="27"/>
      <c r="D699" s="73"/>
      <c r="E699" s="20" t="str">
        <f aca="false">IF(B697="","",VLOOKUP($A697,データ,2,0))</f>
        <v/>
      </c>
      <c r="F699" s="63" t="str">
        <f aca="false">IF(C697="","",VLOOKUP($A697,データ,2,0))</f>
        <v/>
      </c>
      <c r="G699" s="5" t="s">
        <v>38</v>
      </c>
      <c r="H699" s="5"/>
      <c r="I699" s="46" t="str">
        <f aca="false">SUM(I694:I698)</f>
        <v/>
      </c>
      <c r="J699" s="46" t="str">
        <f aca="false">SUM(J694:J698)</f>
        <v/>
      </c>
      <c r="K699" s="46" t="str">
        <f aca="false">IF(J699&lt;5000,J699,5000)</f>
        <v/>
      </c>
      <c r="L699" s="47" t="n">
        <f aca="false">+J699-K699</f>
        <v>0</v>
      </c>
    </row>
    <row r="700" customFormat="false" ht="13.5" hidden="false" customHeight="true" outlineLevel="0" collapsed="false">
      <c r="A700" s="1" t="str">
        <f aca="false">IF(B700&gt;=1,SMALL(順,B700),"")</f>
        <v/>
      </c>
      <c r="C700" s="77" t="s">
        <v>37</v>
      </c>
      <c r="D700" s="77"/>
      <c r="E700" s="77"/>
      <c r="F700" s="77"/>
      <c r="G700" s="77"/>
      <c r="H700" s="77"/>
      <c r="I700" s="77"/>
      <c r="J700" s="77"/>
      <c r="K700" s="75" t="n">
        <f aca="true">IF(K699&lt;1,"",SUMIF($B$8:INDIRECT("b"&amp;ROW()),"=k",$K$8:$K$707))</f>
        <v>0</v>
      </c>
      <c r="L700" s="76"/>
    </row>
    <row r="701" customFormat="false" ht="13.5" hidden="false" customHeight="true" outlineLevel="0" collapsed="false">
      <c r="A701" s="61" t="str">
        <f aca="false">IF(B701="","",SMALL(順,B701))</f>
        <v/>
      </c>
      <c r="B701" s="1" t="str">
        <f aca="false">IF(B694="","",IF(B694+1&gt;入力用!$W$8,"",B694+1))</f>
        <v/>
      </c>
      <c r="C701" s="23" t="str">
        <f aca="false">B701</f>
        <v/>
      </c>
      <c r="D701" s="62"/>
      <c r="E701" s="20" t="str">
        <f aca="false">IF($B701="","",VLOOKUP($A701,データ,5,0))</f>
        <v/>
      </c>
      <c r="F701" s="63" t="str">
        <f aca="false">IF($B701="","",VLOOKUP($A701,データ,6,0))</f>
        <v/>
      </c>
      <c r="G701" s="64" t="str">
        <f aca="false">IF(A701="","",IF(VLOOKUP(A701,データ,7,0)=0,"",VLOOKUP(VLOOKUP(A701,データ,7,0),品名,2)))</f>
        <v/>
      </c>
      <c r="H701" s="65" t="str">
        <f aca="false">IF(A701="",0,VLOOKUP(A701,データ,8,0))</f>
        <v/>
      </c>
      <c r="I701" s="65" t="str">
        <f aca="false">IF(A701="",0,VLOOKUP(A701,データ,9,0))</f>
        <v/>
      </c>
      <c r="J701" s="65" t="str">
        <f aca="false">H701*I701</f>
        <v/>
      </c>
      <c r="K701" s="48"/>
      <c r="L701" s="66"/>
    </row>
    <row r="702" customFormat="false" ht="13.5" hidden="false" customHeight="true" outlineLevel="0" collapsed="false">
      <c r="B702" s="67"/>
      <c r="C702" s="68"/>
      <c r="D702" s="69"/>
      <c r="E702" s="20" t="str">
        <f aca="false">IF(B700="","",VLOOKUP($A700,データ,2,0))</f>
        <v/>
      </c>
      <c r="F702" s="63" t="n">
        <f aca="false">IF(C700="","",VLOOKUP($A700,データ,2,0))</f>
        <v>1</v>
      </c>
      <c r="G702" s="64" t="str">
        <f aca="false">IF(A701="","",IF(VLOOKUP(A701,データ,10,0)=0,"",VLOOKUP(VLOOKUP(A701,データ,10,0),品名,2)))</f>
        <v/>
      </c>
      <c r="H702" s="70" t="str">
        <f aca="false">IF(A701="",0,VLOOKUP(A701,データ,11,0))</f>
        <v/>
      </c>
      <c r="I702" s="70" t="str">
        <f aca="false">IF(A701="",0,VLOOKUP(A701,データ,12,0))</f>
        <v/>
      </c>
      <c r="J702" s="70" t="str">
        <f aca="false">H702*I702</f>
        <v/>
      </c>
      <c r="K702" s="48"/>
      <c r="L702" s="66"/>
    </row>
    <row r="703" customFormat="false" ht="13.5" hidden="false" customHeight="true" outlineLevel="0" collapsed="false">
      <c r="B703" s="67"/>
      <c r="C703" s="68" t="str">
        <f aca="false">IF($B701="","",VLOOKUP($A701,データ,3,0))</f>
        <v/>
      </c>
      <c r="D703" s="69" t="str">
        <f aca="false">IF($B701="","",VLOOKUP($A701,データ,4,0))</f>
        <v/>
      </c>
      <c r="E703" s="20" t="str">
        <f aca="false">IF(B701="","",VLOOKUP($A701,データ,2,0))</f>
        <v/>
      </c>
      <c r="F703" s="63" t="str">
        <f aca="false">IF(C701="","",VLOOKUP($A701,データ,2,0))</f>
        <v/>
      </c>
      <c r="G703" s="64" t="str">
        <f aca="false">IF(A701="","",IF(VLOOKUP(A701,データ,13,0)=0,"",VLOOKUP(VLOOKUP(A701,データ,13,0),品名,2)))</f>
        <v/>
      </c>
      <c r="H703" s="70" t="str">
        <f aca="false">IF(A701="",0,VLOOKUP(A701,データ,14,0))</f>
        <v/>
      </c>
      <c r="I703" s="70" t="str">
        <f aca="false">IF(A701="",0,VLOOKUP(A701,データ,15,0))</f>
        <v/>
      </c>
      <c r="J703" s="70" t="str">
        <f aca="false">H703*I703</f>
        <v/>
      </c>
      <c r="K703" s="48"/>
      <c r="L703" s="66"/>
    </row>
    <row r="704" customFormat="false" ht="13.5" hidden="false" customHeight="true" outlineLevel="0" collapsed="false">
      <c r="B704" s="67"/>
      <c r="C704" s="68"/>
      <c r="D704" s="69"/>
      <c r="E704" s="20" t="str">
        <f aca="false">IF(B702="","",VLOOKUP($A702,データ,2,0))</f>
        <v/>
      </c>
      <c r="F704" s="63" t="str">
        <f aca="false">IF(C702="","",VLOOKUP($A702,データ,2,0))</f>
        <v/>
      </c>
      <c r="G704" s="64" t="str">
        <f aca="false">IF(A701="","",IF(VLOOKUP(A701,データ,16,0)=0,"",VLOOKUP(VLOOKUP(A701,データ,16,0),品名,2)))</f>
        <v/>
      </c>
      <c r="H704" s="70" t="str">
        <f aca="false">IF(A701="",0,VLOOKUP(A701,データ,17,0))</f>
        <v/>
      </c>
      <c r="I704" s="70" t="str">
        <f aca="false">IF(A701="",0,VLOOKUP(A701,データ,18,0))</f>
        <v/>
      </c>
      <c r="J704" s="70" t="str">
        <f aca="false">H704*I704</f>
        <v/>
      </c>
      <c r="K704" s="48"/>
      <c r="L704" s="66"/>
    </row>
    <row r="705" customFormat="false" ht="13.5" hidden="false" customHeight="true" outlineLevel="0" collapsed="false">
      <c r="B705" s="67"/>
      <c r="C705" s="68"/>
      <c r="D705" s="69"/>
      <c r="E705" s="20" t="str">
        <f aca="false">IF(B703="","",VLOOKUP($A703,データ,2,0))</f>
        <v/>
      </c>
      <c r="F705" s="63" t="str">
        <f aca="false">IF(C703="","",VLOOKUP($A703,データ,2,0))</f>
        <v/>
      </c>
      <c r="G705" s="64" t="str">
        <f aca="false">IF(A701="","",IF(VLOOKUP(A701,データ,19,0)=0,"",VLOOKUP(VLOOKUP(A701,データ,19,0),品名,2)))</f>
        <v/>
      </c>
      <c r="H705" s="71" t="str">
        <f aca="false">IF(A701="",0,VLOOKUP(A701,データ,20,0))</f>
        <v/>
      </c>
      <c r="I705" s="72" t="str">
        <f aca="false">IF(A701="",0,VLOOKUP(A701,データ,21,0))</f>
        <v/>
      </c>
      <c r="J705" s="72" t="str">
        <f aca="false">H705*I705</f>
        <v/>
      </c>
      <c r="K705" s="48"/>
      <c r="L705" s="66"/>
    </row>
    <row r="706" customFormat="false" ht="13.5" hidden="false" customHeight="true" outlineLevel="0" collapsed="false">
      <c r="B706" s="67" t="str">
        <f aca="false">IF(I706&gt;=1,"k","")</f>
        <v>k</v>
      </c>
      <c r="C706" s="27"/>
      <c r="D706" s="73"/>
      <c r="E706" s="20" t="str">
        <f aca="false">IF(B704="","",VLOOKUP($A704,データ,2,0))</f>
        <v/>
      </c>
      <c r="F706" s="63" t="str">
        <f aca="false">IF(C704="","",VLOOKUP($A704,データ,2,0))</f>
        <v/>
      </c>
      <c r="G706" s="5" t="s">
        <v>38</v>
      </c>
      <c r="H706" s="5"/>
      <c r="I706" s="46" t="str">
        <f aca="false">SUM(I701:I705)</f>
        <v/>
      </c>
      <c r="J706" s="46" t="str">
        <f aca="false">SUM(J701:J705)</f>
        <v/>
      </c>
      <c r="K706" s="46" t="str">
        <f aca="false">IF(J706&lt;5000,J706,5000)</f>
        <v/>
      </c>
      <c r="L706" s="47" t="n">
        <f aca="false">+J706-K706</f>
        <v>0</v>
      </c>
    </row>
    <row r="707" customFormat="false" ht="13.5" hidden="false" customHeight="true" outlineLevel="0" collapsed="false">
      <c r="A707" s="1" t="str">
        <f aca="false">IF(B707&gt;=1,SMALL(順,B707),"")</f>
        <v/>
      </c>
      <c r="C707" s="77" t="s">
        <v>37</v>
      </c>
      <c r="D707" s="77"/>
      <c r="E707" s="77"/>
      <c r="F707" s="77"/>
      <c r="G707" s="77"/>
      <c r="H707" s="77"/>
      <c r="I707" s="77"/>
      <c r="J707" s="77"/>
      <c r="K707" s="75" t="n">
        <f aca="true">IF(K706&lt;1,"",SUMIF($B$8:INDIRECT("b"&amp;ROW()),"=k",$K$8:$K$707))</f>
        <v>0</v>
      </c>
      <c r="L707" s="76"/>
    </row>
    <row r="708" customFormat="false" ht="13.5" hidden="false" customHeight="true" outlineLevel="0" collapsed="false">
      <c r="A708" s="61" t="str">
        <f aca="false">IF(B708="","",SMALL(順,B708))</f>
        <v/>
      </c>
      <c r="B708" s="1" t="str">
        <f aca="false">IF(B701="","",IF(B701+1&gt;入力用!$W$8,"",B701+1))</f>
        <v/>
      </c>
      <c r="C708" s="23" t="str">
        <f aca="false">B708</f>
        <v/>
      </c>
      <c r="D708" s="62"/>
      <c r="E708" s="20" t="str">
        <f aca="false">IF($B708="","",VLOOKUP($A708,データ,5,0))</f>
        <v/>
      </c>
      <c r="F708" s="63" t="str">
        <f aca="false">IF($B708="","",VLOOKUP($A708,データ,6,0))</f>
        <v/>
      </c>
      <c r="G708" s="64" t="str">
        <f aca="false">IF(A708="","",IF(VLOOKUP(A708,データ,7,0)=0,"",VLOOKUP(VLOOKUP(A708,データ,7,0),品名,2)))</f>
        <v/>
      </c>
      <c r="H708" s="65" t="str">
        <f aca="false">IF(A708="",0,VLOOKUP(A708,データ,8,0))</f>
        <v/>
      </c>
      <c r="I708" s="65" t="str">
        <f aca="false">IF(A708="",0,VLOOKUP(A708,データ,9,0))</f>
        <v/>
      </c>
      <c r="J708" s="65" t="str">
        <f aca="false">H708*I708</f>
        <v/>
      </c>
      <c r="K708" s="48"/>
      <c r="L708" s="66"/>
    </row>
    <row r="709" customFormat="false" ht="13.5" hidden="false" customHeight="true" outlineLevel="0" collapsed="false">
      <c r="B709" s="67"/>
      <c r="C709" s="68"/>
      <c r="D709" s="69"/>
      <c r="E709" s="20" t="str">
        <f aca="false">IF(B707="","",VLOOKUP($A707,データ,2,0))</f>
        <v/>
      </c>
      <c r="F709" s="63" t="n">
        <f aca="false">IF(C707="","",VLOOKUP($A707,データ,2,0))</f>
        <v>1</v>
      </c>
      <c r="G709" s="64" t="str">
        <f aca="false">IF(A708="","",IF(VLOOKUP(A708,データ,10,0)=0,"",VLOOKUP(VLOOKUP(A708,データ,10,0),品名,2)))</f>
        <v/>
      </c>
      <c r="H709" s="70" t="str">
        <f aca="false">IF(A708="",0,VLOOKUP(A708,データ,11,0))</f>
        <v/>
      </c>
      <c r="I709" s="70" t="str">
        <f aca="false">IF(A708="",0,VLOOKUP(A708,データ,12,0))</f>
        <v/>
      </c>
      <c r="J709" s="70" t="str">
        <f aca="false">H709*I709</f>
        <v/>
      </c>
      <c r="K709" s="48"/>
      <c r="L709" s="66"/>
    </row>
    <row r="710" customFormat="false" ht="13.5" hidden="false" customHeight="true" outlineLevel="0" collapsed="false">
      <c r="B710" s="67"/>
      <c r="C710" s="68" t="str">
        <f aca="false">IF($B708="","",VLOOKUP($A708,データ,3,0))</f>
        <v/>
      </c>
      <c r="D710" s="69" t="str">
        <f aca="false">IF($B708="","",VLOOKUP($A708,データ,4,0))</f>
        <v/>
      </c>
      <c r="E710" s="20" t="str">
        <f aca="false">IF(B708="","",VLOOKUP($A708,データ,2,0))</f>
        <v/>
      </c>
      <c r="F710" s="63" t="str">
        <f aca="false">IF(C708="","",VLOOKUP($A708,データ,2,0))</f>
        <v/>
      </c>
      <c r="G710" s="64" t="str">
        <f aca="false">IF(A708="","",IF(VLOOKUP(A708,データ,13,0)=0,"",VLOOKUP(VLOOKUP(A708,データ,13,0),品名,2)))</f>
        <v/>
      </c>
      <c r="H710" s="70" t="str">
        <f aca="false">IF(A708="",0,VLOOKUP(A708,データ,14,0))</f>
        <v/>
      </c>
      <c r="I710" s="70" t="str">
        <f aca="false">IF(A708="",0,VLOOKUP(A708,データ,15,0))</f>
        <v/>
      </c>
      <c r="J710" s="70" t="str">
        <f aca="false">H710*I710</f>
        <v/>
      </c>
      <c r="K710" s="48"/>
      <c r="L710" s="66"/>
    </row>
    <row r="711" customFormat="false" ht="13.5" hidden="false" customHeight="true" outlineLevel="0" collapsed="false">
      <c r="B711" s="67"/>
      <c r="C711" s="68"/>
      <c r="D711" s="69"/>
      <c r="E711" s="20" t="str">
        <f aca="false">IF(B709="","",VLOOKUP($A709,データ,2,0))</f>
        <v/>
      </c>
      <c r="F711" s="63" t="str">
        <f aca="false">IF(C709="","",VLOOKUP($A709,データ,2,0))</f>
        <v/>
      </c>
      <c r="G711" s="64" t="str">
        <f aca="false">IF(A708="","",IF(VLOOKUP(A708,データ,16,0)=0,"",VLOOKUP(VLOOKUP(A708,データ,16,0),品名,2)))</f>
        <v/>
      </c>
      <c r="H711" s="70" t="str">
        <f aca="false">IF(A708="",0,VLOOKUP(A708,データ,17,0))</f>
        <v/>
      </c>
      <c r="I711" s="70" t="str">
        <f aca="false">IF(A708="",0,VLOOKUP(A708,データ,18,0))</f>
        <v/>
      </c>
      <c r="J711" s="70" t="str">
        <f aca="false">H711*I711</f>
        <v/>
      </c>
      <c r="K711" s="48"/>
      <c r="L711" s="66"/>
    </row>
    <row r="712" customFormat="false" ht="13.5" hidden="false" customHeight="true" outlineLevel="0" collapsed="false">
      <c r="B712" s="67"/>
      <c r="C712" s="68"/>
      <c r="D712" s="69"/>
      <c r="E712" s="20" t="str">
        <f aca="false">IF(B710="","",VLOOKUP($A710,データ,2,0))</f>
        <v/>
      </c>
      <c r="F712" s="63" t="str">
        <f aca="false">IF(C710="","",VLOOKUP($A710,データ,2,0))</f>
        <v/>
      </c>
      <c r="G712" s="64" t="str">
        <f aca="false">IF(A708="","",IF(VLOOKUP(A708,データ,19,0)=0,"",VLOOKUP(VLOOKUP(A708,データ,19,0),品名,2)))</f>
        <v/>
      </c>
      <c r="H712" s="71" t="str">
        <f aca="false">IF(A708="",0,VLOOKUP(A708,データ,20,0))</f>
        <v/>
      </c>
      <c r="I712" s="72" t="str">
        <f aca="false">IF(A708="",0,VLOOKUP(A708,データ,21,0))</f>
        <v/>
      </c>
      <c r="J712" s="72" t="str">
        <f aca="false">H712*I712</f>
        <v/>
      </c>
      <c r="K712" s="48"/>
      <c r="L712" s="66"/>
    </row>
    <row r="713" customFormat="false" ht="13.5" hidden="false" customHeight="true" outlineLevel="0" collapsed="false">
      <c r="B713" s="67" t="str">
        <f aca="false">IF(I713&gt;=1,"k","")</f>
        <v>k</v>
      </c>
      <c r="C713" s="27"/>
      <c r="D713" s="73"/>
      <c r="E713" s="20" t="str">
        <f aca="false">IF(B711="","",VLOOKUP($A711,データ,2,0))</f>
        <v/>
      </c>
      <c r="F713" s="63" t="str">
        <f aca="false">IF(C711="","",VLOOKUP($A711,データ,2,0))</f>
        <v/>
      </c>
      <c r="G713" s="5" t="s">
        <v>38</v>
      </c>
      <c r="H713" s="5"/>
      <c r="I713" s="46" t="str">
        <f aca="false">SUM(I708:I712)</f>
        <v/>
      </c>
      <c r="J713" s="46" t="str">
        <f aca="false">SUM(J708:J712)</f>
        <v/>
      </c>
      <c r="K713" s="46" t="str">
        <f aca="false">IF(J713&lt;5000,J713,5000)</f>
        <v/>
      </c>
      <c r="L713" s="47" t="n">
        <f aca="false">+J713-K713</f>
        <v>0</v>
      </c>
    </row>
    <row r="714" customFormat="false" ht="13.5" hidden="false" customHeight="true" outlineLevel="0" collapsed="false">
      <c r="A714" s="1" t="str">
        <f aca="false">IF(B714&gt;=1,SMALL(順,B714),"")</f>
        <v/>
      </c>
      <c r="C714" s="77" t="s">
        <v>37</v>
      </c>
      <c r="D714" s="77"/>
      <c r="E714" s="77"/>
      <c r="F714" s="77"/>
      <c r="G714" s="77"/>
      <c r="H714" s="77"/>
      <c r="I714" s="77"/>
      <c r="J714" s="77"/>
      <c r="K714" s="75" t="n">
        <f aca="true">IF(K713&lt;1,"",SUMIF($B$8:INDIRECT("b"&amp;ROW()),"=k",$K$8:$K$707))</f>
        <v>0</v>
      </c>
      <c r="L714" s="76"/>
    </row>
    <row r="715" customFormat="false" ht="13.5" hidden="false" customHeight="true" outlineLevel="0" collapsed="false">
      <c r="A715" s="61" t="str">
        <f aca="false">IF(B715="","",SMALL(順,B715))</f>
        <v/>
      </c>
      <c r="B715" s="1" t="str">
        <f aca="false">IF(B708="","",IF(B708+1&gt;入力用!$W$8,"",B708+1))</f>
        <v/>
      </c>
      <c r="C715" s="23" t="str">
        <f aca="false">B715</f>
        <v/>
      </c>
      <c r="D715" s="62"/>
      <c r="E715" s="20" t="str">
        <f aca="false">IF($B715="","",VLOOKUP($A715,データ,5,0))</f>
        <v/>
      </c>
      <c r="F715" s="63" t="str">
        <f aca="false">IF($B715="","",VLOOKUP($A715,データ,6,0))</f>
        <v/>
      </c>
      <c r="G715" s="64" t="str">
        <f aca="false">IF(A715="","",IF(VLOOKUP(A715,データ,7,0)=0,"",VLOOKUP(VLOOKUP(A715,データ,7,0),品名,2)))</f>
        <v/>
      </c>
      <c r="H715" s="65" t="str">
        <f aca="false">IF(A715="",0,VLOOKUP(A715,データ,8,0))</f>
        <v/>
      </c>
      <c r="I715" s="65" t="str">
        <f aca="false">IF(A715="",0,VLOOKUP(A715,データ,9,0))</f>
        <v/>
      </c>
      <c r="J715" s="65" t="str">
        <f aca="false">H715*I715</f>
        <v/>
      </c>
      <c r="K715" s="48"/>
      <c r="L715" s="66"/>
    </row>
    <row r="716" customFormat="false" ht="13.5" hidden="false" customHeight="true" outlineLevel="0" collapsed="false">
      <c r="B716" s="67"/>
      <c r="C716" s="68"/>
      <c r="D716" s="69"/>
      <c r="E716" s="20" t="str">
        <f aca="false">IF(B714="","",VLOOKUP($A714,データ,2,0))</f>
        <v/>
      </c>
      <c r="F716" s="63" t="n">
        <f aca="false">IF(C714="","",VLOOKUP($A714,データ,2,0))</f>
        <v>1</v>
      </c>
      <c r="G716" s="64" t="str">
        <f aca="false">IF(A715="","",IF(VLOOKUP(A715,データ,10,0)=0,"",VLOOKUP(VLOOKUP(A715,データ,10,0),品名,2)))</f>
        <v/>
      </c>
      <c r="H716" s="70" t="str">
        <f aca="false">IF(A715="",0,VLOOKUP(A715,データ,11,0))</f>
        <v/>
      </c>
      <c r="I716" s="70" t="str">
        <f aca="false">IF(A715="",0,VLOOKUP(A715,データ,12,0))</f>
        <v/>
      </c>
      <c r="J716" s="70" t="str">
        <f aca="false">H716*I716</f>
        <v/>
      </c>
      <c r="K716" s="48"/>
      <c r="L716" s="66"/>
    </row>
    <row r="717" customFormat="false" ht="13.5" hidden="false" customHeight="true" outlineLevel="0" collapsed="false">
      <c r="B717" s="67"/>
      <c r="C717" s="68" t="str">
        <f aca="false">IF($B715="","",VLOOKUP($A715,データ,3,0))</f>
        <v/>
      </c>
      <c r="D717" s="69" t="str">
        <f aca="false">IF($B715="","",VLOOKUP($A715,データ,4,0))</f>
        <v/>
      </c>
      <c r="E717" s="20" t="str">
        <f aca="false">IF(B715="","",VLOOKUP($A715,データ,2,0))</f>
        <v/>
      </c>
      <c r="F717" s="63" t="str">
        <f aca="false">IF(C715="","",VLOOKUP($A715,データ,2,0))</f>
        <v/>
      </c>
      <c r="G717" s="64" t="str">
        <f aca="false">IF(A715="","",IF(VLOOKUP(A715,データ,13,0)=0,"",VLOOKUP(VLOOKUP(A715,データ,13,0),品名,2)))</f>
        <v/>
      </c>
      <c r="H717" s="70" t="str">
        <f aca="false">IF(A715="",0,VLOOKUP(A715,データ,14,0))</f>
        <v/>
      </c>
      <c r="I717" s="70" t="str">
        <f aca="false">IF(A715="",0,VLOOKUP(A715,データ,15,0))</f>
        <v/>
      </c>
      <c r="J717" s="70" t="str">
        <f aca="false">H717*I717</f>
        <v/>
      </c>
      <c r="K717" s="48"/>
      <c r="L717" s="66"/>
    </row>
    <row r="718" customFormat="false" ht="13.5" hidden="false" customHeight="true" outlineLevel="0" collapsed="false">
      <c r="B718" s="67"/>
      <c r="C718" s="68"/>
      <c r="D718" s="69"/>
      <c r="E718" s="20" t="str">
        <f aca="false">IF(B716="","",VLOOKUP($A716,データ,2,0))</f>
        <v/>
      </c>
      <c r="F718" s="63" t="str">
        <f aca="false">IF(C716="","",VLOOKUP($A716,データ,2,0))</f>
        <v/>
      </c>
      <c r="G718" s="64" t="str">
        <f aca="false">IF(A715="","",IF(VLOOKUP(A715,データ,16,0)=0,"",VLOOKUP(VLOOKUP(A715,データ,16,0),品名,2)))</f>
        <v/>
      </c>
      <c r="H718" s="70" t="str">
        <f aca="false">IF(A715="",0,VLOOKUP(A715,データ,17,0))</f>
        <v/>
      </c>
      <c r="I718" s="70" t="str">
        <f aca="false">IF(A715="",0,VLOOKUP(A715,データ,18,0))</f>
        <v/>
      </c>
      <c r="J718" s="70" t="str">
        <f aca="false">H718*I718</f>
        <v/>
      </c>
      <c r="K718" s="48"/>
      <c r="L718" s="66"/>
    </row>
    <row r="719" customFormat="false" ht="13.5" hidden="false" customHeight="true" outlineLevel="0" collapsed="false">
      <c r="B719" s="67"/>
      <c r="C719" s="68"/>
      <c r="D719" s="69"/>
      <c r="E719" s="20" t="str">
        <f aca="false">IF(B717="","",VLOOKUP($A717,データ,2,0))</f>
        <v/>
      </c>
      <c r="F719" s="63" t="str">
        <f aca="false">IF(C717="","",VLOOKUP($A717,データ,2,0))</f>
        <v/>
      </c>
      <c r="G719" s="64" t="str">
        <f aca="false">IF(A715="","",IF(VLOOKUP(A715,データ,19,0)=0,"",VLOOKUP(VLOOKUP(A715,データ,19,0),品名,2)))</f>
        <v/>
      </c>
      <c r="H719" s="71" t="str">
        <f aca="false">IF(A715="",0,VLOOKUP(A715,データ,20,0))</f>
        <v/>
      </c>
      <c r="I719" s="72" t="str">
        <f aca="false">IF(A715="",0,VLOOKUP(A715,データ,21,0))</f>
        <v/>
      </c>
      <c r="J719" s="72" t="str">
        <f aca="false">H719*I719</f>
        <v/>
      </c>
      <c r="K719" s="48"/>
      <c r="L719" s="66"/>
    </row>
    <row r="720" customFormat="false" ht="13.5" hidden="false" customHeight="true" outlineLevel="0" collapsed="false">
      <c r="B720" s="67" t="str">
        <f aca="false">IF(I720&gt;=1,"k","")</f>
        <v>k</v>
      </c>
      <c r="C720" s="27"/>
      <c r="D720" s="73"/>
      <c r="E720" s="20" t="str">
        <f aca="false">IF(B718="","",VLOOKUP($A718,データ,2,0))</f>
        <v/>
      </c>
      <c r="F720" s="63" t="str">
        <f aca="false">IF(C718="","",VLOOKUP($A718,データ,2,0))</f>
        <v/>
      </c>
      <c r="G720" s="5" t="s">
        <v>38</v>
      </c>
      <c r="H720" s="5"/>
      <c r="I720" s="46" t="str">
        <f aca="false">SUM(I715:I719)</f>
        <v/>
      </c>
      <c r="J720" s="46" t="str">
        <f aca="false">SUM(J715:J719)</f>
        <v/>
      </c>
      <c r="K720" s="46" t="str">
        <f aca="false">IF(J720&lt;5000,J720,5000)</f>
        <v/>
      </c>
      <c r="L720" s="47" t="n">
        <f aca="false">+J720-K720</f>
        <v>0</v>
      </c>
    </row>
    <row r="721" customFormat="false" ht="13.5" hidden="false" customHeight="true" outlineLevel="0" collapsed="false">
      <c r="A721" s="1" t="str">
        <f aca="false">IF(B721&gt;=1,SMALL(順,B721),"")</f>
        <v/>
      </c>
      <c r="C721" s="77" t="s">
        <v>37</v>
      </c>
      <c r="D721" s="77"/>
      <c r="E721" s="77"/>
      <c r="F721" s="77"/>
      <c r="G721" s="77"/>
      <c r="H721" s="77"/>
      <c r="I721" s="77"/>
      <c r="J721" s="77"/>
      <c r="K721" s="75" t="n">
        <f aca="true">IF(K720&lt;1,"",SUMIF($B$8:INDIRECT("b"&amp;ROW()),"=k",$K$8:$K$707))</f>
        <v>0</v>
      </c>
      <c r="L721" s="76"/>
    </row>
    <row r="722" customFormat="false" ht="13.5" hidden="false" customHeight="true" outlineLevel="0" collapsed="false">
      <c r="A722" s="61" t="str">
        <f aca="false">IF(B722="","",SMALL(順,B722))</f>
        <v/>
      </c>
      <c r="B722" s="1" t="str">
        <f aca="false">IF(B715="","",IF(B715+1&gt;入力用!$W$8,"",B715+1))</f>
        <v/>
      </c>
      <c r="C722" s="23" t="str">
        <f aca="false">B722</f>
        <v/>
      </c>
      <c r="D722" s="62"/>
      <c r="E722" s="20" t="str">
        <f aca="false">IF($B722="","",VLOOKUP($A722,データ,5,0))</f>
        <v/>
      </c>
      <c r="F722" s="63" t="str">
        <f aca="false">IF($B722="","",VLOOKUP($A722,データ,6,0))</f>
        <v/>
      </c>
      <c r="G722" s="64" t="str">
        <f aca="false">IF(A722="","",IF(VLOOKUP(A722,データ,7,0)=0,"",VLOOKUP(VLOOKUP(A722,データ,7,0),品名,2)))</f>
        <v/>
      </c>
      <c r="H722" s="65" t="str">
        <f aca="false">IF(A722="",0,VLOOKUP(A722,データ,8,0))</f>
        <v/>
      </c>
      <c r="I722" s="65" t="str">
        <f aca="false">IF(A722="",0,VLOOKUP(A722,データ,9,0))</f>
        <v/>
      </c>
      <c r="J722" s="65" t="str">
        <f aca="false">H722*I722</f>
        <v/>
      </c>
      <c r="K722" s="48"/>
      <c r="L722" s="66"/>
    </row>
    <row r="723" customFormat="false" ht="13.5" hidden="false" customHeight="true" outlineLevel="0" collapsed="false">
      <c r="B723" s="67"/>
      <c r="C723" s="68"/>
      <c r="D723" s="69"/>
      <c r="E723" s="20" t="str">
        <f aca="false">IF(B721="","",VLOOKUP($A721,データ,2,0))</f>
        <v/>
      </c>
      <c r="F723" s="63" t="n">
        <f aca="false">IF(C721="","",VLOOKUP($A721,データ,2,0))</f>
        <v>1</v>
      </c>
      <c r="G723" s="64" t="str">
        <f aca="false">IF(A722="","",IF(VLOOKUP(A722,データ,10,0)=0,"",VLOOKUP(VLOOKUP(A722,データ,10,0),品名,2)))</f>
        <v/>
      </c>
      <c r="H723" s="70" t="str">
        <f aca="false">IF(A722="",0,VLOOKUP(A722,データ,11,0))</f>
        <v/>
      </c>
      <c r="I723" s="70" t="str">
        <f aca="false">IF(A722="",0,VLOOKUP(A722,データ,12,0))</f>
        <v/>
      </c>
      <c r="J723" s="70" t="str">
        <f aca="false">H723*I723</f>
        <v/>
      </c>
      <c r="K723" s="48"/>
      <c r="L723" s="66"/>
    </row>
    <row r="724" customFormat="false" ht="13.5" hidden="false" customHeight="true" outlineLevel="0" collapsed="false">
      <c r="B724" s="67"/>
      <c r="C724" s="68" t="str">
        <f aca="false">IF($B722="","",VLOOKUP($A722,データ,3,0))</f>
        <v/>
      </c>
      <c r="D724" s="69" t="str">
        <f aca="false">IF($B722="","",VLOOKUP($A722,データ,4,0))</f>
        <v/>
      </c>
      <c r="E724" s="20" t="str">
        <f aca="false">IF(B722="","",VLOOKUP($A722,データ,2,0))</f>
        <v/>
      </c>
      <c r="F724" s="63" t="str">
        <f aca="false">IF(C722="","",VLOOKUP($A722,データ,2,0))</f>
        <v/>
      </c>
      <c r="G724" s="64" t="str">
        <f aca="false">IF(A722="","",IF(VLOOKUP(A722,データ,13,0)=0,"",VLOOKUP(VLOOKUP(A722,データ,13,0),品名,2)))</f>
        <v/>
      </c>
      <c r="H724" s="70" t="str">
        <f aca="false">IF(A722="",0,VLOOKUP(A722,データ,14,0))</f>
        <v/>
      </c>
      <c r="I724" s="70" t="str">
        <f aca="false">IF(A722="",0,VLOOKUP(A722,データ,15,0))</f>
        <v/>
      </c>
      <c r="J724" s="70" t="str">
        <f aca="false">H724*I724</f>
        <v/>
      </c>
      <c r="K724" s="48"/>
      <c r="L724" s="66"/>
    </row>
    <row r="725" customFormat="false" ht="13.5" hidden="false" customHeight="true" outlineLevel="0" collapsed="false">
      <c r="B725" s="67"/>
      <c r="C725" s="68"/>
      <c r="D725" s="69"/>
      <c r="E725" s="20" t="str">
        <f aca="false">IF(B723="","",VLOOKUP($A723,データ,2,0))</f>
        <v/>
      </c>
      <c r="F725" s="63" t="str">
        <f aca="false">IF(C723="","",VLOOKUP($A723,データ,2,0))</f>
        <v/>
      </c>
      <c r="G725" s="64" t="str">
        <f aca="false">IF(A722="","",IF(VLOOKUP(A722,データ,16,0)=0,"",VLOOKUP(VLOOKUP(A722,データ,16,0),品名,2)))</f>
        <v/>
      </c>
      <c r="H725" s="70" t="str">
        <f aca="false">IF(A722="",0,VLOOKUP(A722,データ,17,0))</f>
        <v/>
      </c>
      <c r="I725" s="70" t="str">
        <f aca="false">IF(A722="",0,VLOOKUP(A722,データ,18,0))</f>
        <v/>
      </c>
      <c r="J725" s="70" t="str">
        <f aca="false">H725*I725</f>
        <v/>
      </c>
      <c r="K725" s="48"/>
      <c r="L725" s="66"/>
    </row>
    <row r="726" customFormat="false" ht="13.5" hidden="false" customHeight="true" outlineLevel="0" collapsed="false">
      <c r="B726" s="67"/>
      <c r="C726" s="68"/>
      <c r="D726" s="69"/>
      <c r="E726" s="20" t="str">
        <f aca="false">IF(B724="","",VLOOKUP($A724,データ,2,0))</f>
        <v/>
      </c>
      <c r="F726" s="63" t="str">
        <f aca="false">IF(C724="","",VLOOKUP($A724,データ,2,0))</f>
        <v/>
      </c>
      <c r="G726" s="64" t="str">
        <f aca="false">IF(A722="","",IF(VLOOKUP(A722,データ,19,0)=0,"",VLOOKUP(VLOOKUP(A722,データ,19,0),品名,2)))</f>
        <v/>
      </c>
      <c r="H726" s="71" t="str">
        <f aca="false">IF(A722="",0,VLOOKUP(A722,データ,20,0))</f>
        <v/>
      </c>
      <c r="I726" s="72" t="str">
        <f aca="false">IF(A722="",0,VLOOKUP(A722,データ,21,0))</f>
        <v/>
      </c>
      <c r="J726" s="72" t="str">
        <f aca="false">H726*I726</f>
        <v/>
      </c>
      <c r="K726" s="48"/>
      <c r="L726" s="66"/>
    </row>
    <row r="727" customFormat="false" ht="13.5" hidden="false" customHeight="true" outlineLevel="0" collapsed="false">
      <c r="B727" s="67" t="str">
        <f aca="false">IF(I727&gt;=1,"k","")</f>
        <v>k</v>
      </c>
      <c r="C727" s="27"/>
      <c r="D727" s="73"/>
      <c r="E727" s="20" t="str">
        <f aca="false">IF(B725="","",VLOOKUP($A725,データ,2,0))</f>
        <v/>
      </c>
      <c r="F727" s="63" t="str">
        <f aca="false">IF(C725="","",VLOOKUP($A725,データ,2,0))</f>
        <v/>
      </c>
      <c r="G727" s="5" t="s">
        <v>38</v>
      </c>
      <c r="H727" s="5"/>
      <c r="I727" s="46" t="str">
        <f aca="false">SUM(I722:I726)</f>
        <v/>
      </c>
      <c r="J727" s="46" t="str">
        <f aca="false">SUM(J722:J726)</f>
        <v/>
      </c>
      <c r="K727" s="46" t="str">
        <f aca="false">IF(J727&lt;5000,J727,5000)</f>
        <v/>
      </c>
      <c r="L727" s="47" t="n">
        <f aca="false">+J727-K727</f>
        <v>0</v>
      </c>
    </row>
    <row r="728" customFormat="false" ht="13.5" hidden="false" customHeight="true" outlineLevel="0" collapsed="false">
      <c r="A728" s="1" t="str">
        <f aca="false">IF(B728&gt;=1,SMALL(順,B728),"")</f>
        <v/>
      </c>
      <c r="C728" s="77" t="s">
        <v>37</v>
      </c>
      <c r="D728" s="77"/>
      <c r="E728" s="77"/>
      <c r="F728" s="77"/>
      <c r="G728" s="77"/>
      <c r="H728" s="77"/>
      <c r="I728" s="77"/>
      <c r="J728" s="77"/>
      <c r="K728" s="75" t="n">
        <f aca="true">IF(K727&lt;1,"",SUMIF($B$8:INDIRECT("b"&amp;ROW()),"=k",$K$8:$K$707))</f>
        <v>0</v>
      </c>
      <c r="L728" s="76"/>
    </row>
    <row r="729" customFormat="false" ht="13.5" hidden="false" customHeight="true" outlineLevel="0" collapsed="false">
      <c r="A729" s="61" t="str">
        <f aca="false">IF(B729="","",SMALL(順,B729))</f>
        <v/>
      </c>
      <c r="B729" s="1" t="str">
        <f aca="false">IF(B722="","",IF(B722+1&gt;入力用!$W$8,"",B722+1))</f>
        <v/>
      </c>
      <c r="C729" s="23" t="str">
        <f aca="false">B729</f>
        <v/>
      </c>
      <c r="D729" s="62"/>
      <c r="E729" s="20" t="str">
        <f aca="false">IF($B729="","",VLOOKUP($A729,データ,5,0))</f>
        <v/>
      </c>
      <c r="F729" s="63" t="str">
        <f aca="false">IF($B729="","",VLOOKUP($A729,データ,6,0))</f>
        <v/>
      </c>
      <c r="G729" s="64" t="str">
        <f aca="false">IF(A729="","",IF(VLOOKUP(A729,データ,7,0)=0,"",VLOOKUP(VLOOKUP(A729,データ,7,0),品名,2)))</f>
        <v/>
      </c>
      <c r="H729" s="65" t="str">
        <f aca="false">IF(A729="",0,VLOOKUP(A729,データ,8,0))</f>
        <v/>
      </c>
      <c r="I729" s="65" t="str">
        <f aca="false">IF(A729="",0,VLOOKUP(A729,データ,9,0))</f>
        <v/>
      </c>
      <c r="J729" s="65" t="str">
        <f aca="false">H729*I729</f>
        <v/>
      </c>
      <c r="K729" s="48"/>
      <c r="L729" s="66"/>
    </row>
    <row r="730" customFormat="false" ht="13.5" hidden="false" customHeight="true" outlineLevel="0" collapsed="false">
      <c r="B730" s="67"/>
      <c r="C730" s="68"/>
      <c r="D730" s="69"/>
      <c r="E730" s="20" t="str">
        <f aca="false">IF(B728="","",VLOOKUP($A728,データ,2,0))</f>
        <v/>
      </c>
      <c r="F730" s="63" t="n">
        <f aca="false">IF(C728="","",VLOOKUP($A728,データ,2,0))</f>
        <v>1</v>
      </c>
      <c r="G730" s="64" t="str">
        <f aca="false">IF(A729="","",IF(VLOOKUP(A729,データ,10,0)=0,"",VLOOKUP(VLOOKUP(A729,データ,10,0),品名,2)))</f>
        <v/>
      </c>
      <c r="H730" s="70" t="str">
        <f aca="false">IF(A729="",0,VLOOKUP(A729,データ,11,0))</f>
        <v/>
      </c>
      <c r="I730" s="70" t="str">
        <f aca="false">IF(A729="",0,VLOOKUP(A729,データ,12,0))</f>
        <v/>
      </c>
      <c r="J730" s="70" t="str">
        <f aca="false">H730*I730</f>
        <v/>
      </c>
      <c r="K730" s="48"/>
      <c r="L730" s="66"/>
    </row>
    <row r="731" customFormat="false" ht="13.5" hidden="false" customHeight="true" outlineLevel="0" collapsed="false">
      <c r="B731" s="67"/>
      <c r="C731" s="68" t="str">
        <f aca="false">IF($B729="","",VLOOKUP($A729,データ,3,0))</f>
        <v/>
      </c>
      <c r="D731" s="69" t="str">
        <f aca="false">IF($B729="","",VLOOKUP($A729,データ,4,0))</f>
        <v/>
      </c>
      <c r="E731" s="20" t="str">
        <f aca="false">IF(B729="","",VLOOKUP($A729,データ,2,0))</f>
        <v/>
      </c>
      <c r="F731" s="63" t="str">
        <f aca="false">IF(C729="","",VLOOKUP($A729,データ,2,0))</f>
        <v/>
      </c>
      <c r="G731" s="64" t="str">
        <f aca="false">IF(A729="","",IF(VLOOKUP(A729,データ,13,0)=0,"",VLOOKUP(VLOOKUP(A729,データ,13,0),品名,2)))</f>
        <v/>
      </c>
      <c r="H731" s="70" t="str">
        <f aca="false">IF(A729="",0,VLOOKUP(A729,データ,14,0))</f>
        <v/>
      </c>
      <c r="I731" s="70" t="str">
        <f aca="false">IF(A729="",0,VLOOKUP(A729,データ,15,0))</f>
        <v/>
      </c>
      <c r="J731" s="70" t="str">
        <f aca="false">H731*I731</f>
        <v/>
      </c>
      <c r="K731" s="48"/>
      <c r="L731" s="66"/>
    </row>
    <row r="732" customFormat="false" ht="13.5" hidden="false" customHeight="true" outlineLevel="0" collapsed="false">
      <c r="B732" s="67"/>
      <c r="C732" s="68"/>
      <c r="D732" s="69"/>
      <c r="E732" s="20" t="str">
        <f aca="false">IF(B730="","",VLOOKUP($A730,データ,2,0))</f>
        <v/>
      </c>
      <c r="F732" s="63" t="str">
        <f aca="false">IF(C730="","",VLOOKUP($A730,データ,2,0))</f>
        <v/>
      </c>
      <c r="G732" s="64" t="str">
        <f aca="false">IF(A729="","",IF(VLOOKUP(A729,データ,16,0)=0,"",VLOOKUP(VLOOKUP(A729,データ,16,0),品名,2)))</f>
        <v/>
      </c>
      <c r="H732" s="70" t="str">
        <f aca="false">IF(A729="",0,VLOOKUP(A729,データ,17,0))</f>
        <v/>
      </c>
      <c r="I732" s="70" t="str">
        <f aca="false">IF(A729="",0,VLOOKUP(A729,データ,18,0))</f>
        <v/>
      </c>
      <c r="J732" s="70" t="str">
        <f aca="false">H732*I732</f>
        <v/>
      </c>
      <c r="K732" s="48"/>
      <c r="L732" s="66"/>
    </row>
    <row r="733" customFormat="false" ht="13.5" hidden="false" customHeight="true" outlineLevel="0" collapsed="false">
      <c r="B733" s="67"/>
      <c r="C733" s="68"/>
      <c r="D733" s="69"/>
      <c r="E733" s="20" t="str">
        <f aca="false">IF(B731="","",VLOOKUP($A731,データ,2,0))</f>
        <v/>
      </c>
      <c r="F733" s="63" t="str">
        <f aca="false">IF(C731="","",VLOOKUP($A731,データ,2,0))</f>
        <v/>
      </c>
      <c r="G733" s="64" t="str">
        <f aca="false">IF(A729="","",IF(VLOOKUP(A729,データ,19,0)=0,"",VLOOKUP(VLOOKUP(A729,データ,19,0),品名,2)))</f>
        <v/>
      </c>
      <c r="H733" s="71" t="str">
        <f aca="false">IF(A729="",0,VLOOKUP(A729,データ,20,0))</f>
        <v/>
      </c>
      <c r="I733" s="72" t="str">
        <f aca="false">IF(A729="",0,VLOOKUP(A729,データ,21,0))</f>
        <v/>
      </c>
      <c r="J733" s="72" t="str">
        <f aca="false">H733*I733</f>
        <v/>
      </c>
      <c r="K733" s="48"/>
      <c r="L733" s="66"/>
    </row>
    <row r="734" customFormat="false" ht="13.5" hidden="false" customHeight="true" outlineLevel="0" collapsed="false">
      <c r="B734" s="67" t="str">
        <f aca="false">IF(I734&gt;=1,"k","")</f>
        <v>k</v>
      </c>
      <c r="C734" s="27"/>
      <c r="D734" s="73"/>
      <c r="E734" s="20" t="str">
        <f aca="false">IF(B732="","",VLOOKUP($A732,データ,2,0))</f>
        <v/>
      </c>
      <c r="F734" s="63" t="str">
        <f aca="false">IF(C732="","",VLOOKUP($A732,データ,2,0))</f>
        <v/>
      </c>
      <c r="G734" s="5" t="s">
        <v>38</v>
      </c>
      <c r="H734" s="5"/>
      <c r="I734" s="46" t="str">
        <f aca="false">SUM(I729:I733)</f>
        <v/>
      </c>
      <c r="J734" s="46" t="str">
        <f aca="false">SUM(J729:J733)</f>
        <v/>
      </c>
      <c r="K734" s="46" t="str">
        <f aca="false">IF(J734&lt;5000,J734,5000)</f>
        <v/>
      </c>
      <c r="L734" s="47" t="n">
        <f aca="false">+J734-K734</f>
        <v>0</v>
      </c>
    </row>
    <row r="735" customFormat="false" ht="13.5" hidden="false" customHeight="true" outlineLevel="0" collapsed="false">
      <c r="A735" s="1" t="str">
        <f aca="false">IF(B735&gt;=1,SMALL(順,B735),"")</f>
        <v/>
      </c>
      <c r="C735" s="77" t="s">
        <v>37</v>
      </c>
      <c r="D735" s="77"/>
      <c r="E735" s="77"/>
      <c r="F735" s="77"/>
      <c r="G735" s="77"/>
      <c r="H735" s="77"/>
      <c r="I735" s="77"/>
      <c r="J735" s="77"/>
      <c r="K735" s="75" t="n">
        <f aca="true">IF(K734&lt;1,"",SUMIF($B$8:INDIRECT("b"&amp;ROW()),"=k",$K$8:$K$707))</f>
        <v>0</v>
      </c>
      <c r="L735" s="76"/>
    </row>
    <row r="736" customFormat="false" ht="13.5" hidden="false" customHeight="true" outlineLevel="0" collapsed="false">
      <c r="A736" s="61" t="str">
        <f aca="false">IF(B736="","",SMALL(順,B736))</f>
        <v/>
      </c>
      <c r="B736" s="1" t="str">
        <f aca="false">IF(B729="","",IF(B729+1&gt;入力用!$W$8,"",B729+1))</f>
        <v/>
      </c>
      <c r="C736" s="23" t="str">
        <f aca="false">B736</f>
        <v/>
      </c>
      <c r="D736" s="62"/>
      <c r="E736" s="20" t="str">
        <f aca="false">IF($B736="","",VLOOKUP($A736,データ,5,0))</f>
        <v/>
      </c>
      <c r="F736" s="63" t="str">
        <f aca="false">IF($B736="","",VLOOKUP($A736,データ,6,0))</f>
        <v/>
      </c>
      <c r="G736" s="64" t="str">
        <f aca="false">IF(A736="","",IF(VLOOKUP(A736,データ,7,0)=0,"",VLOOKUP(VLOOKUP(A736,データ,7,0),品名,2)))</f>
        <v/>
      </c>
      <c r="H736" s="65" t="str">
        <f aca="false">IF(A736="",0,VLOOKUP(A736,データ,8,0))</f>
        <v/>
      </c>
      <c r="I736" s="65" t="str">
        <f aca="false">IF(A736="",0,VLOOKUP(A736,データ,9,0))</f>
        <v/>
      </c>
      <c r="J736" s="65" t="str">
        <f aca="false">H736*I736</f>
        <v/>
      </c>
      <c r="K736" s="48"/>
      <c r="L736" s="66"/>
    </row>
    <row r="737" customFormat="false" ht="13.5" hidden="false" customHeight="true" outlineLevel="0" collapsed="false">
      <c r="B737" s="67"/>
      <c r="C737" s="68"/>
      <c r="D737" s="69"/>
      <c r="E737" s="20" t="str">
        <f aca="false">IF(B735="","",VLOOKUP($A735,データ,2,0))</f>
        <v/>
      </c>
      <c r="F737" s="63" t="n">
        <f aca="false">IF(C735="","",VLOOKUP($A735,データ,2,0))</f>
        <v>1</v>
      </c>
      <c r="G737" s="64" t="str">
        <f aca="false">IF(A736="","",IF(VLOOKUP(A736,データ,10,0)=0,"",VLOOKUP(VLOOKUP(A736,データ,10,0),品名,2)))</f>
        <v/>
      </c>
      <c r="H737" s="70" t="str">
        <f aca="false">IF(A736="",0,VLOOKUP(A736,データ,11,0))</f>
        <v/>
      </c>
      <c r="I737" s="70" t="str">
        <f aca="false">IF(A736="",0,VLOOKUP(A736,データ,12,0))</f>
        <v/>
      </c>
      <c r="J737" s="70" t="str">
        <f aca="false">H737*I737</f>
        <v/>
      </c>
      <c r="K737" s="48"/>
      <c r="L737" s="66"/>
    </row>
    <row r="738" customFormat="false" ht="13.5" hidden="false" customHeight="true" outlineLevel="0" collapsed="false">
      <c r="B738" s="67"/>
      <c r="C738" s="68" t="str">
        <f aca="false">IF($B736="","",VLOOKUP($A736,データ,3,0))</f>
        <v/>
      </c>
      <c r="D738" s="69" t="str">
        <f aca="false">IF($B736="","",VLOOKUP($A736,データ,4,0))</f>
        <v/>
      </c>
      <c r="E738" s="20" t="str">
        <f aca="false">IF(B736="","",VLOOKUP($A736,データ,2,0))</f>
        <v/>
      </c>
      <c r="F738" s="63" t="str">
        <f aca="false">IF(C736="","",VLOOKUP($A736,データ,2,0))</f>
        <v/>
      </c>
      <c r="G738" s="64" t="str">
        <f aca="false">IF(A736="","",IF(VLOOKUP(A736,データ,13,0)=0,"",VLOOKUP(VLOOKUP(A736,データ,13,0),品名,2)))</f>
        <v/>
      </c>
      <c r="H738" s="70" t="str">
        <f aca="false">IF(A736="",0,VLOOKUP(A736,データ,14,0))</f>
        <v/>
      </c>
      <c r="I738" s="70" t="str">
        <f aca="false">IF(A736="",0,VLOOKUP(A736,データ,15,0))</f>
        <v/>
      </c>
      <c r="J738" s="70" t="str">
        <f aca="false">H738*I738</f>
        <v/>
      </c>
      <c r="K738" s="48"/>
      <c r="L738" s="66"/>
    </row>
    <row r="739" customFormat="false" ht="13.5" hidden="false" customHeight="true" outlineLevel="0" collapsed="false">
      <c r="B739" s="67"/>
      <c r="C739" s="68"/>
      <c r="D739" s="69"/>
      <c r="E739" s="20" t="str">
        <f aca="false">IF(B737="","",VLOOKUP($A737,データ,2,0))</f>
        <v/>
      </c>
      <c r="F739" s="63" t="str">
        <f aca="false">IF(C737="","",VLOOKUP($A737,データ,2,0))</f>
        <v/>
      </c>
      <c r="G739" s="64" t="str">
        <f aca="false">IF(A736="","",IF(VLOOKUP(A736,データ,16,0)=0,"",VLOOKUP(VLOOKUP(A736,データ,16,0),品名,2)))</f>
        <v/>
      </c>
      <c r="H739" s="70" t="str">
        <f aca="false">IF(A736="",0,VLOOKUP(A736,データ,17,0))</f>
        <v/>
      </c>
      <c r="I739" s="70" t="str">
        <f aca="false">IF(A736="",0,VLOOKUP(A736,データ,18,0))</f>
        <v/>
      </c>
      <c r="J739" s="70" t="str">
        <f aca="false">H739*I739</f>
        <v/>
      </c>
      <c r="K739" s="48"/>
      <c r="L739" s="66"/>
    </row>
    <row r="740" customFormat="false" ht="13.5" hidden="false" customHeight="true" outlineLevel="0" collapsed="false">
      <c r="B740" s="67"/>
      <c r="C740" s="68"/>
      <c r="D740" s="69"/>
      <c r="E740" s="20" t="str">
        <f aca="false">IF(B738="","",VLOOKUP($A738,データ,2,0))</f>
        <v/>
      </c>
      <c r="F740" s="63" t="str">
        <f aca="false">IF(C738="","",VLOOKUP($A738,データ,2,0))</f>
        <v/>
      </c>
      <c r="G740" s="64" t="str">
        <f aca="false">IF(A736="","",IF(VLOOKUP(A736,データ,19,0)=0,"",VLOOKUP(VLOOKUP(A736,データ,19,0),品名,2)))</f>
        <v/>
      </c>
      <c r="H740" s="71" t="str">
        <f aca="false">IF(A736="",0,VLOOKUP(A736,データ,20,0))</f>
        <v/>
      </c>
      <c r="I740" s="72" t="str">
        <f aca="false">IF(A736="",0,VLOOKUP(A736,データ,21,0))</f>
        <v/>
      </c>
      <c r="J740" s="72" t="str">
        <f aca="false">H740*I740</f>
        <v/>
      </c>
      <c r="K740" s="48"/>
      <c r="L740" s="66"/>
    </row>
    <row r="741" customFormat="false" ht="13.5" hidden="false" customHeight="true" outlineLevel="0" collapsed="false">
      <c r="B741" s="67" t="str">
        <f aca="false">IF(I741&gt;=1,"k","")</f>
        <v>k</v>
      </c>
      <c r="C741" s="27"/>
      <c r="D741" s="73"/>
      <c r="E741" s="20" t="str">
        <f aca="false">IF(B739="","",VLOOKUP($A739,データ,2,0))</f>
        <v/>
      </c>
      <c r="F741" s="63" t="str">
        <f aca="false">IF(C739="","",VLOOKUP($A739,データ,2,0))</f>
        <v/>
      </c>
      <c r="G741" s="5" t="s">
        <v>38</v>
      </c>
      <c r="H741" s="5"/>
      <c r="I741" s="46" t="str">
        <f aca="false">SUM(I736:I740)</f>
        <v/>
      </c>
      <c r="J741" s="46" t="str">
        <f aca="false">SUM(J736:J740)</f>
        <v/>
      </c>
      <c r="K741" s="46" t="str">
        <f aca="false">IF(J741&lt;5000,J741,5000)</f>
        <v/>
      </c>
      <c r="L741" s="47" t="n">
        <f aca="false">+J741-K741</f>
        <v>0</v>
      </c>
    </row>
    <row r="742" customFormat="false" ht="13.5" hidden="false" customHeight="true" outlineLevel="0" collapsed="false">
      <c r="A742" s="1" t="str">
        <f aca="false">IF(B742&gt;=1,SMALL(順,B742),"")</f>
        <v/>
      </c>
      <c r="C742" s="77" t="s">
        <v>37</v>
      </c>
      <c r="D742" s="77"/>
      <c r="E742" s="77"/>
      <c r="F742" s="77"/>
      <c r="G742" s="77"/>
      <c r="H742" s="77"/>
      <c r="I742" s="77"/>
      <c r="J742" s="77"/>
      <c r="K742" s="75" t="n">
        <f aca="true">IF(K741&lt;1,"",SUMIF($B$8:INDIRECT("b"&amp;ROW()),"=k",$K$8:$K$707))</f>
        <v>0</v>
      </c>
      <c r="L742" s="76"/>
    </row>
    <row r="743" customFormat="false" ht="13.5" hidden="false" customHeight="true" outlineLevel="0" collapsed="false">
      <c r="A743" s="61" t="str">
        <f aca="false">IF(B743="","",SMALL(順,B743))</f>
        <v/>
      </c>
      <c r="B743" s="1" t="str">
        <f aca="false">IF(B736="","",IF(B736+1&gt;入力用!$W$8,"",B736+1))</f>
        <v/>
      </c>
      <c r="C743" s="23" t="str">
        <f aca="false">B743</f>
        <v/>
      </c>
      <c r="D743" s="62"/>
      <c r="E743" s="20" t="str">
        <f aca="false">IF($B743="","",VLOOKUP($A743,データ,5,0))</f>
        <v/>
      </c>
      <c r="F743" s="63" t="str">
        <f aca="false">IF($B743="","",VLOOKUP($A743,データ,6,0))</f>
        <v/>
      </c>
      <c r="G743" s="64" t="str">
        <f aca="false">IF(A743="","",IF(VLOOKUP(A743,データ,7,0)=0,"",VLOOKUP(VLOOKUP(A743,データ,7,0),品名,2)))</f>
        <v/>
      </c>
      <c r="H743" s="65" t="str">
        <f aca="false">IF(A743="",0,VLOOKUP(A743,データ,8,0))</f>
        <v/>
      </c>
      <c r="I743" s="65" t="str">
        <f aca="false">IF(A743="",0,VLOOKUP(A743,データ,9,0))</f>
        <v/>
      </c>
      <c r="J743" s="65" t="str">
        <f aca="false">H743*I743</f>
        <v/>
      </c>
      <c r="K743" s="48"/>
      <c r="L743" s="66"/>
    </row>
    <row r="744" customFormat="false" ht="13.5" hidden="false" customHeight="true" outlineLevel="0" collapsed="false">
      <c r="B744" s="67"/>
      <c r="C744" s="68"/>
      <c r="D744" s="69"/>
      <c r="E744" s="20" t="str">
        <f aca="false">IF(B742="","",VLOOKUP($A742,データ,2,0))</f>
        <v/>
      </c>
      <c r="F744" s="63" t="n">
        <f aca="false">IF(C742="","",VLOOKUP($A742,データ,2,0))</f>
        <v>1</v>
      </c>
      <c r="G744" s="64" t="str">
        <f aca="false">IF(A743="","",IF(VLOOKUP(A743,データ,10,0)=0,"",VLOOKUP(VLOOKUP(A743,データ,10,0),品名,2)))</f>
        <v/>
      </c>
      <c r="H744" s="70" t="str">
        <f aca="false">IF(A743="",0,VLOOKUP(A743,データ,11,0))</f>
        <v/>
      </c>
      <c r="I744" s="70" t="str">
        <f aca="false">IF(A743="",0,VLOOKUP(A743,データ,12,0))</f>
        <v/>
      </c>
      <c r="J744" s="70" t="str">
        <f aca="false">H744*I744</f>
        <v/>
      </c>
      <c r="K744" s="48"/>
      <c r="L744" s="66"/>
    </row>
    <row r="745" customFormat="false" ht="13.5" hidden="false" customHeight="true" outlineLevel="0" collapsed="false">
      <c r="B745" s="67"/>
      <c r="C745" s="68" t="str">
        <f aca="false">IF($B743="","",VLOOKUP($A743,データ,3,0))</f>
        <v/>
      </c>
      <c r="D745" s="69" t="str">
        <f aca="false">IF($B743="","",VLOOKUP($A743,データ,4,0))</f>
        <v/>
      </c>
      <c r="E745" s="20" t="str">
        <f aca="false">IF(B743="","",VLOOKUP($A743,データ,2,0))</f>
        <v/>
      </c>
      <c r="F745" s="63" t="str">
        <f aca="false">IF(C743="","",VLOOKUP($A743,データ,2,0))</f>
        <v/>
      </c>
      <c r="G745" s="64" t="str">
        <f aca="false">IF(A743="","",IF(VLOOKUP(A743,データ,13,0)=0,"",VLOOKUP(VLOOKUP(A743,データ,13,0),品名,2)))</f>
        <v/>
      </c>
      <c r="H745" s="70" t="str">
        <f aca="false">IF(A743="",0,VLOOKUP(A743,データ,14,0))</f>
        <v/>
      </c>
      <c r="I745" s="70" t="str">
        <f aca="false">IF(A743="",0,VLOOKUP(A743,データ,15,0))</f>
        <v/>
      </c>
      <c r="J745" s="70" t="str">
        <f aca="false">H745*I745</f>
        <v/>
      </c>
      <c r="K745" s="48"/>
      <c r="L745" s="66"/>
    </row>
    <row r="746" customFormat="false" ht="13.5" hidden="false" customHeight="true" outlineLevel="0" collapsed="false">
      <c r="B746" s="67"/>
      <c r="C746" s="68"/>
      <c r="D746" s="69"/>
      <c r="E746" s="20" t="str">
        <f aca="false">IF(B744="","",VLOOKUP($A744,データ,2,0))</f>
        <v/>
      </c>
      <c r="F746" s="63" t="str">
        <f aca="false">IF(C744="","",VLOOKUP($A744,データ,2,0))</f>
        <v/>
      </c>
      <c r="G746" s="64" t="str">
        <f aca="false">IF(A743="","",IF(VLOOKUP(A743,データ,16,0)=0,"",VLOOKUP(VLOOKUP(A743,データ,16,0),品名,2)))</f>
        <v/>
      </c>
      <c r="H746" s="70" t="str">
        <f aca="false">IF(A743="",0,VLOOKUP(A743,データ,17,0))</f>
        <v/>
      </c>
      <c r="I746" s="70" t="str">
        <f aca="false">IF(A743="",0,VLOOKUP(A743,データ,18,0))</f>
        <v/>
      </c>
      <c r="J746" s="70" t="str">
        <f aca="false">H746*I746</f>
        <v/>
      </c>
      <c r="K746" s="48"/>
      <c r="L746" s="66"/>
    </row>
    <row r="747" customFormat="false" ht="13.5" hidden="false" customHeight="true" outlineLevel="0" collapsed="false">
      <c r="B747" s="67"/>
      <c r="C747" s="68"/>
      <c r="D747" s="69"/>
      <c r="E747" s="20" t="str">
        <f aca="false">IF(B745="","",VLOOKUP($A745,データ,2,0))</f>
        <v/>
      </c>
      <c r="F747" s="63" t="str">
        <f aca="false">IF(C745="","",VLOOKUP($A745,データ,2,0))</f>
        <v/>
      </c>
      <c r="G747" s="64" t="str">
        <f aca="false">IF(A743="","",IF(VLOOKUP(A743,データ,19,0)=0,"",VLOOKUP(VLOOKUP(A743,データ,19,0),品名,2)))</f>
        <v/>
      </c>
      <c r="H747" s="71" t="str">
        <f aca="false">IF(A743="",0,VLOOKUP(A743,データ,20,0))</f>
        <v/>
      </c>
      <c r="I747" s="72" t="str">
        <f aca="false">IF(A743="",0,VLOOKUP(A743,データ,21,0))</f>
        <v/>
      </c>
      <c r="J747" s="72" t="str">
        <f aca="false">H747*I747</f>
        <v/>
      </c>
      <c r="K747" s="48"/>
      <c r="L747" s="66"/>
    </row>
    <row r="748" customFormat="false" ht="13.5" hidden="false" customHeight="true" outlineLevel="0" collapsed="false">
      <c r="B748" s="67" t="str">
        <f aca="false">IF(I748&gt;=1,"k","")</f>
        <v>k</v>
      </c>
      <c r="C748" s="27"/>
      <c r="D748" s="73"/>
      <c r="E748" s="20" t="str">
        <f aca="false">IF(B746="","",VLOOKUP($A746,データ,2,0))</f>
        <v/>
      </c>
      <c r="F748" s="63" t="str">
        <f aca="false">IF(C746="","",VLOOKUP($A746,データ,2,0))</f>
        <v/>
      </c>
      <c r="G748" s="5" t="s">
        <v>38</v>
      </c>
      <c r="H748" s="5"/>
      <c r="I748" s="46" t="str">
        <f aca="false">SUM(I743:I747)</f>
        <v/>
      </c>
      <c r="J748" s="46" t="str">
        <f aca="false">SUM(J743:J747)</f>
        <v/>
      </c>
      <c r="K748" s="46" t="str">
        <f aca="false">IF(J748&lt;5000,J748,5000)</f>
        <v/>
      </c>
      <c r="L748" s="47" t="n">
        <f aca="false">+J748-K748</f>
        <v>0</v>
      </c>
    </row>
    <row r="749" customFormat="false" ht="13.5" hidden="false" customHeight="true" outlineLevel="0" collapsed="false">
      <c r="A749" s="1" t="str">
        <f aca="false">IF(B749&gt;=1,SMALL(順,B749),"")</f>
        <v/>
      </c>
      <c r="C749" s="77" t="s">
        <v>37</v>
      </c>
      <c r="D749" s="77"/>
      <c r="E749" s="77"/>
      <c r="F749" s="77"/>
      <c r="G749" s="77"/>
      <c r="H749" s="77"/>
      <c r="I749" s="77"/>
      <c r="J749" s="77"/>
      <c r="K749" s="75" t="n">
        <f aca="true">IF(K748&lt;1,"",SUMIF($B$8:INDIRECT("b"&amp;ROW()),"=k",$K$8:$K$707))</f>
        <v>0</v>
      </c>
      <c r="L749" s="76"/>
    </row>
    <row r="750" customFormat="false" ht="13.5" hidden="false" customHeight="true" outlineLevel="0" collapsed="false">
      <c r="A750" s="61" t="str">
        <f aca="false">IF(B750="","",SMALL(順,B750))</f>
        <v/>
      </c>
      <c r="B750" s="1" t="str">
        <f aca="false">IF(B743="","",IF(B743+1&gt;入力用!$W$8,"",B743+1))</f>
        <v/>
      </c>
      <c r="C750" s="23" t="str">
        <f aca="false">B750</f>
        <v/>
      </c>
      <c r="D750" s="62"/>
      <c r="E750" s="20" t="str">
        <f aca="false">IF($B750="","",VLOOKUP($A750,データ,5,0))</f>
        <v/>
      </c>
      <c r="F750" s="63" t="str">
        <f aca="false">IF($B750="","",VLOOKUP($A750,データ,6,0))</f>
        <v/>
      </c>
      <c r="G750" s="64" t="str">
        <f aca="false">IF(A750="","",IF(VLOOKUP(A750,データ,7,0)=0,"",VLOOKUP(VLOOKUP(A750,データ,7,0),品名,2)))</f>
        <v/>
      </c>
      <c r="H750" s="65" t="str">
        <f aca="false">IF(A750="",0,VLOOKUP(A750,データ,8,0))</f>
        <v/>
      </c>
      <c r="I750" s="65" t="str">
        <f aca="false">IF(A750="",0,VLOOKUP(A750,データ,9,0))</f>
        <v/>
      </c>
      <c r="J750" s="65" t="str">
        <f aca="false">H750*I750</f>
        <v/>
      </c>
      <c r="K750" s="48"/>
      <c r="L750" s="66"/>
    </row>
    <row r="751" customFormat="false" ht="13.5" hidden="false" customHeight="true" outlineLevel="0" collapsed="false">
      <c r="B751" s="67"/>
      <c r="C751" s="68"/>
      <c r="D751" s="69"/>
      <c r="E751" s="20" t="str">
        <f aca="false">IF(B749="","",VLOOKUP($A749,データ,2,0))</f>
        <v/>
      </c>
      <c r="F751" s="63" t="n">
        <f aca="false">IF(C749="","",VLOOKUP($A749,データ,2,0))</f>
        <v>1</v>
      </c>
      <c r="G751" s="64" t="str">
        <f aca="false">IF(A750="","",IF(VLOOKUP(A750,データ,10,0)=0,"",VLOOKUP(VLOOKUP(A750,データ,10,0),品名,2)))</f>
        <v/>
      </c>
      <c r="H751" s="70" t="str">
        <f aca="false">IF(A750="",0,VLOOKUP(A750,データ,11,0))</f>
        <v/>
      </c>
      <c r="I751" s="70" t="str">
        <f aca="false">IF(A750="",0,VLOOKUP(A750,データ,12,0))</f>
        <v/>
      </c>
      <c r="J751" s="70" t="str">
        <f aca="false">H751*I751</f>
        <v/>
      </c>
      <c r="K751" s="48"/>
      <c r="L751" s="66"/>
    </row>
    <row r="752" customFormat="false" ht="13.5" hidden="false" customHeight="true" outlineLevel="0" collapsed="false">
      <c r="B752" s="67"/>
      <c r="C752" s="68" t="str">
        <f aca="false">IF($B750="","",VLOOKUP($A750,データ,3,0))</f>
        <v/>
      </c>
      <c r="D752" s="69" t="str">
        <f aca="false">IF($B750="","",VLOOKUP($A750,データ,4,0))</f>
        <v/>
      </c>
      <c r="E752" s="20" t="str">
        <f aca="false">IF(B750="","",VLOOKUP($A750,データ,2,0))</f>
        <v/>
      </c>
      <c r="F752" s="63" t="str">
        <f aca="false">IF(C750="","",VLOOKUP($A750,データ,2,0))</f>
        <v/>
      </c>
      <c r="G752" s="64" t="str">
        <f aca="false">IF(A750="","",IF(VLOOKUP(A750,データ,13,0)=0,"",VLOOKUP(VLOOKUP(A750,データ,13,0),品名,2)))</f>
        <v/>
      </c>
      <c r="H752" s="70" t="str">
        <f aca="false">IF(A750="",0,VLOOKUP(A750,データ,14,0))</f>
        <v/>
      </c>
      <c r="I752" s="70" t="str">
        <f aca="false">IF(A750="",0,VLOOKUP(A750,データ,15,0))</f>
        <v/>
      </c>
      <c r="J752" s="70" t="str">
        <f aca="false">H752*I752</f>
        <v/>
      </c>
      <c r="K752" s="48"/>
      <c r="L752" s="66"/>
    </row>
    <row r="753" customFormat="false" ht="13.5" hidden="false" customHeight="true" outlineLevel="0" collapsed="false">
      <c r="B753" s="67"/>
      <c r="C753" s="68"/>
      <c r="D753" s="69"/>
      <c r="E753" s="20" t="str">
        <f aca="false">IF(B751="","",VLOOKUP($A751,データ,2,0))</f>
        <v/>
      </c>
      <c r="F753" s="63" t="str">
        <f aca="false">IF(C751="","",VLOOKUP($A751,データ,2,0))</f>
        <v/>
      </c>
      <c r="G753" s="64" t="str">
        <f aca="false">IF(A750="","",IF(VLOOKUP(A750,データ,16,0)=0,"",VLOOKUP(VLOOKUP(A750,データ,16,0),品名,2)))</f>
        <v/>
      </c>
      <c r="H753" s="70" t="str">
        <f aca="false">IF(A750="",0,VLOOKUP(A750,データ,17,0))</f>
        <v/>
      </c>
      <c r="I753" s="70" t="str">
        <f aca="false">IF(A750="",0,VLOOKUP(A750,データ,18,0))</f>
        <v/>
      </c>
      <c r="J753" s="70" t="str">
        <f aca="false">H753*I753</f>
        <v/>
      </c>
      <c r="K753" s="48"/>
      <c r="L753" s="66"/>
    </row>
    <row r="754" customFormat="false" ht="13.5" hidden="false" customHeight="true" outlineLevel="0" collapsed="false">
      <c r="B754" s="67"/>
      <c r="C754" s="68"/>
      <c r="D754" s="69"/>
      <c r="E754" s="20" t="str">
        <f aca="false">IF(B752="","",VLOOKUP($A752,データ,2,0))</f>
        <v/>
      </c>
      <c r="F754" s="63" t="str">
        <f aca="false">IF(C752="","",VLOOKUP($A752,データ,2,0))</f>
        <v/>
      </c>
      <c r="G754" s="64" t="str">
        <f aca="false">IF(A750="","",IF(VLOOKUP(A750,データ,19,0)=0,"",VLOOKUP(VLOOKUP(A750,データ,19,0),品名,2)))</f>
        <v/>
      </c>
      <c r="H754" s="71" t="str">
        <f aca="false">IF(A750="",0,VLOOKUP(A750,データ,20,0))</f>
        <v/>
      </c>
      <c r="I754" s="72" t="str">
        <f aca="false">IF(A750="",0,VLOOKUP(A750,データ,21,0))</f>
        <v/>
      </c>
      <c r="J754" s="72" t="str">
        <f aca="false">H754*I754</f>
        <v/>
      </c>
      <c r="K754" s="48"/>
      <c r="L754" s="66"/>
    </row>
    <row r="755" customFormat="false" ht="13.5" hidden="false" customHeight="true" outlineLevel="0" collapsed="false">
      <c r="B755" s="67" t="str">
        <f aca="false">IF(I755&gt;=1,"k","")</f>
        <v>k</v>
      </c>
      <c r="C755" s="27"/>
      <c r="D755" s="73"/>
      <c r="E755" s="20" t="str">
        <f aca="false">IF(B753="","",VLOOKUP($A753,データ,2,0))</f>
        <v/>
      </c>
      <c r="F755" s="63" t="str">
        <f aca="false">IF(C753="","",VLOOKUP($A753,データ,2,0))</f>
        <v/>
      </c>
      <c r="G755" s="5" t="s">
        <v>38</v>
      </c>
      <c r="H755" s="5"/>
      <c r="I755" s="46" t="str">
        <f aca="false">SUM(I750:I754)</f>
        <v/>
      </c>
      <c r="J755" s="46" t="str">
        <f aca="false">SUM(J750:J754)</f>
        <v/>
      </c>
      <c r="K755" s="46" t="str">
        <f aca="false">IF(J755&lt;5000,J755,5000)</f>
        <v/>
      </c>
      <c r="L755" s="47" t="n">
        <f aca="false">+J755-K755</f>
        <v>0</v>
      </c>
    </row>
    <row r="756" customFormat="false" ht="13.5" hidden="false" customHeight="true" outlineLevel="0" collapsed="false">
      <c r="A756" s="1" t="str">
        <f aca="false">IF(B756&gt;=1,SMALL(順,B756),"")</f>
        <v/>
      </c>
      <c r="C756" s="77" t="s">
        <v>37</v>
      </c>
      <c r="D756" s="77"/>
      <c r="E756" s="77"/>
      <c r="F756" s="77"/>
      <c r="G756" s="77"/>
      <c r="H756" s="77"/>
      <c r="I756" s="77"/>
      <c r="J756" s="77"/>
      <c r="K756" s="75" t="n">
        <f aca="true">IF(K755&lt;1,"",SUMIF($B$8:INDIRECT("b"&amp;ROW()),"=k",$K$8:$K$707))</f>
        <v>0</v>
      </c>
      <c r="L756" s="76"/>
    </row>
    <row r="757" customFormat="false" ht="13.5" hidden="false" customHeight="true" outlineLevel="0" collapsed="false">
      <c r="A757" s="61" t="str">
        <f aca="false">IF(B757="","",SMALL(順,B757))</f>
        <v/>
      </c>
      <c r="B757" s="1" t="str">
        <f aca="false">IF(B750="","",IF(B750+1&gt;入力用!$W$8,"",B750+1))</f>
        <v/>
      </c>
      <c r="C757" s="23" t="str">
        <f aca="false">B757</f>
        <v/>
      </c>
      <c r="D757" s="62"/>
      <c r="E757" s="20" t="str">
        <f aca="false">IF($B757="","",VLOOKUP($A757,データ,5,0))</f>
        <v/>
      </c>
      <c r="F757" s="63" t="str">
        <f aca="false">IF($B757="","",VLOOKUP($A757,データ,6,0))</f>
        <v/>
      </c>
      <c r="G757" s="64" t="str">
        <f aca="false">IF(A757="","",IF(VLOOKUP(A757,データ,7,0)=0,"",VLOOKUP(VLOOKUP(A757,データ,7,0),品名,2)))</f>
        <v/>
      </c>
      <c r="H757" s="65" t="str">
        <f aca="false">IF(A757="",0,VLOOKUP(A757,データ,8,0))</f>
        <v/>
      </c>
      <c r="I757" s="65" t="str">
        <f aca="false">IF(A757="",0,VLOOKUP(A757,データ,9,0))</f>
        <v/>
      </c>
      <c r="J757" s="65" t="str">
        <f aca="false">H757*I757</f>
        <v/>
      </c>
      <c r="K757" s="48"/>
      <c r="L757" s="66"/>
    </row>
    <row r="758" customFormat="false" ht="13.5" hidden="false" customHeight="true" outlineLevel="0" collapsed="false">
      <c r="B758" s="67"/>
      <c r="C758" s="68"/>
      <c r="D758" s="69"/>
      <c r="E758" s="20" t="str">
        <f aca="false">IF(B756="","",VLOOKUP($A756,データ,2,0))</f>
        <v/>
      </c>
      <c r="F758" s="63" t="n">
        <f aca="false">IF(C756="","",VLOOKUP($A756,データ,2,0))</f>
        <v>1</v>
      </c>
      <c r="G758" s="64" t="str">
        <f aca="false">IF(A757="","",IF(VLOOKUP(A757,データ,10,0)=0,"",VLOOKUP(VLOOKUP(A757,データ,10,0),品名,2)))</f>
        <v/>
      </c>
      <c r="H758" s="70" t="str">
        <f aca="false">IF(A757="",0,VLOOKUP(A757,データ,11,0))</f>
        <v/>
      </c>
      <c r="I758" s="70" t="str">
        <f aca="false">IF(A757="",0,VLOOKUP(A757,データ,12,0))</f>
        <v/>
      </c>
      <c r="J758" s="70" t="str">
        <f aca="false">H758*I758</f>
        <v/>
      </c>
      <c r="K758" s="48"/>
      <c r="L758" s="66"/>
    </row>
    <row r="759" customFormat="false" ht="13.5" hidden="false" customHeight="true" outlineLevel="0" collapsed="false">
      <c r="B759" s="67"/>
      <c r="C759" s="68" t="str">
        <f aca="false">IF($B757="","",VLOOKUP($A757,データ,3,0))</f>
        <v/>
      </c>
      <c r="D759" s="69" t="str">
        <f aca="false">IF($B757="","",VLOOKUP($A757,データ,4,0))</f>
        <v/>
      </c>
      <c r="E759" s="20" t="str">
        <f aca="false">IF(B757="","",VLOOKUP($A757,データ,2,0))</f>
        <v/>
      </c>
      <c r="F759" s="63" t="str">
        <f aca="false">IF(C757="","",VLOOKUP($A757,データ,2,0))</f>
        <v/>
      </c>
      <c r="G759" s="64" t="str">
        <f aca="false">IF(A757="","",IF(VLOOKUP(A757,データ,13,0)=0,"",VLOOKUP(VLOOKUP(A757,データ,13,0),品名,2)))</f>
        <v/>
      </c>
      <c r="H759" s="70" t="str">
        <f aca="false">IF(A757="",0,VLOOKUP(A757,データ,14,0))</f>
        <v/>
      </c>
      <c r="I759" s="70" t="str">
        <f aca="false">IF(A757="",0,VLOOKUP(A757,データ,15,0))</f>
        <v/>
      </c>
      <c r="J759" s="70" t="str">
        <f aca="false">H759*I759</f>
        <v/>
      </c>
      <c r="K759" s="48"/>
      <c r="L759" s="66"/>
    </row>
    <row r="760" customFormat="false" ht="13.5" hidden="false" customHeight="true" outlineLevel="0" collapsed="false">
      <c r="B760" s="67"/>
      <c r="C760" s="68"/>
      <c r="D760" s="69"/>
      <c r="E760" s="20" t="str">
        <f aca="false">IF(B758="","",VLOOKUP($A758,データ,2,0))</f>
        <v/>
      </c>
      <c r="F760" s="63" t="str">
        <f aca="false">IF(C758="","",VLOOKUP($A758,データ,2,0))</f>
        <v/>
      </c>
      <c r="G760" s="64" t="str">
        <f aca="false">IF(A757="","",IF(VLOOKUP(A757,データ,16,0)=0,"",VLOOKUP(VLOOKUP(A757,データ,16,0),品名,2)))</f>
        <v/>
      </c>
      <c r="H760" s="70" t="str">
        <f aca="false">IF(A757="",0,VLOOKUP(A757,データ,17,0))</f>
        <v/>
      </c>
      <c r="I760" s="70" t="str">
        <f aca="false">IF(A757="",0,VLOOKUP(A757,データ,18,0))</f>
        <v/>
      </c>
      <c r="J760" s="70" t="str">
        <f aca="false">H760*I760</f>
        <v/>
      </c>
      <c r="K760" s="48"/>
      <c r="L760" s="66"/>
    </row>
    <row r="761" customFormat="false" ht="13.5" hidden="false" customHeight="true" outlineLevel="0" collapsed="false">
      <c r="B761" s="67"/>
      <c r="C761" s="68"/>
      <c r="D761" s="69"/>
      <c r="E761" s="20" t="str">
        <f aca="false">IF(B759="","",VLOOKUP($A759,データ,2,0))</f>
        <v/>
      </c>
      <c r="F761" s="63" t="str">
        <f aca="false">IF(C759="","",VLOOKUP($A759,データ,2,0))</f>
        <v/>
      </c>
      <c r="G761" s="64" t="str">
        <f aca="false">IF(A757="","",IF(VLOOKUP(A757,データ,19,0)=0,"",VLOOKUP(VLOOKUP(A757,データ,19,0),品名,2)))</f>
        <v/>
      </c>
      <c r="H761" s="71" t="str">
        <f aca="false">IF(A757="",0,VLOOKUP(A757,データ,20,0))</f>
        <v/>
      </c>
      <c r="I761" s="72" t="str">
        <f aca="false">IF(A757="",0,VLOOKUP(A757,データ,21,0))</f>
        <v/>
      </c>
      <c r="J761" s="72" t="str">
        <f aca="false">H761*I761</f>
        <v/>
      </c>
      <c r="K761" s="48"/>
      <c r="L761" s="66"/>
    </row>
    <row r="762" customFormat="false" ht="13.5" hidden="false" customHeight="true" outlineLevel="0" collapsed="false">
      <c r="B762" s="67" t="str">
        <f aca="false">IF(I762&gt;=1,"k","")</f>
        <v>k</v>
      </c>
      <c r="C762" s="27"/>
      <c r="D762" s="73"/>
      <c r="E762" s="20" t="str">
        <f aca="false">IF(B760="","",VLOOKUP($A760,データ,2,0))</f>
        <v/>
      </c>
      <c r="F762" s="63" t="str">
        <f aca="false">IF(C760="","",VLOOKUP($A760,データ,2,0))</f>
        <v/>
      </c>
      <c r="G762" s="5" t="s">
        <v>38</v>
      </c>
      <c r="H762" s="5"/>
      <c r="I762" s="46" t="str">
        <f aca="false">SUM(I757:I761)</f>
        <v/>
      </c>
      <c r="J762" s="46" t="str">
        <f aca="false">SUM(J757:J761)</f>
        <v/>
      </c>
      <c r="K762" s="46" t="str">
        <f aca="false">IF(J762&lt;5000,J762,5000)</f>
        <v/>
      </c>
      <c r="L762" s="47" t="n">
        <f aca="false">+J762-K762</f>
        <v>0</v>
      </c>
    </row>
    <row r="763" customFormat="false" ht="13.5" hidden="false" customHeight="true" outlineLevel="0" collapsed="false">
      <c r="A763" s="1" t="str">
        <f aca="false">IF(B763&gt;=1,SMALL(順,B763),"")</f>
        <v/>
      </c>
      <c r="C763" s="77" t="s">
        <v>37</v>
      </c>
      <c r="D763" s="77"/>
      <c r="E763" s="77"/>
      <c r="F763" s="77"/>
      <c r="G763" s="77"/>
      <c r="H763" s="77"/>
      <c r="I763" s="77"/>
      <c r="J763" s="77"/>
      <c r="K763" s="75" t="n">
        <f aca="true">IF(K762&lt;1,"",SUMIF($B$8:INDIRECT("b"&amp;ROW()),"=k",$K$8:$K$707))</f>
        <v>0</v>
      </c>
      <c r="L763" s="76"/>
    </row>
    <row r="764" customFormat="false" ht="13.5" hidden="false" customHeight="true" outlineLevel="0" collapsed="false">
      <c r="A764" s="61" t="str">
        <f aca="false">IF(B764="","",SMALL(順,B764))</f>
        <v/>
      </c>
      <c r="B764" s="1" t="str">
        <f aca="false">IF(B757="","",IF(B757+1&gt;入力用!$W$8,"",B757+1))</f>
        <v/>
      </c>
      <c r="C764" s="23" t="str">
        <f aca="false">B764</f>
        <v/>
      </c>
      <c r="D764" s="62"/>
      <c r="E764" s="20" t="str">
        <f aca="false">IF($B764="","",VLOOKUP($A764,データ,5,0))</f>
        <v/>
      </c>
      <c r="F764" s="63" t="str">
        <f aca="false">IF($B764="","",VLOOKUP($A764,データ,6,0))</f>
        <v/>
      </c>
      <c r="G764" s="64" t="str">
        <f aca="false">IF(A764="","",IF(VLOOKUP(A764,データ,7,0)=0,"",VLOOKUP(VLOOKUP(A764,データ,7,0),品名,2)))</f>
        <v/>
      </c>
      <c r="H764" s="65" t="str">
        <f aca="false">IF(A764="",0,VLOOKUP(A764,データ,8,0))</f>
        <v/>
      </c>
      <c r="I764" s="65" t="str">
        <f aca="false">IF(A764="",0,VLOOKUP(A764,データ,9,0))</f>
        <v/>
      </c>
      <c r="J764" s="65" t="str">
        <f aca="false">H764*I764</f>
        <v/>
      </c>
      <c r="K764" s="48"/>
      <c r="L764" s="66"/>
    </row>
    <row r="765" customFormat="false" ht="13.5" hidden="false" customHeight="true" outlineLevel="0" collapsed="false">
      <c r="B765" s="67"/>
      <c r="C765" s="68"/>
      <c r="D765" s="69"/>
      <c r="E765" s="20" t="str">
        <f aca="false">IF(B763="","",VLOOKUP($A763,データ,2,0))</f>
        <v/>
      </c>
      <c r="F765" s="63" t="n">
        <f aca="false">IF(C763="","",VLOOKUP($A763,データ,2,0))</f>
        <v>1</v>
      </c>
      <c r="G765" s="64" t="str">
        <f aca="false">IF(A764="","",IF(VLOOKUP(A764,データ,10,0)=0,"",VLOOKUP(VLOOKUP(A764,データ,10,0),品名,2)))</f>
        <v/>
      </c>
      <c r="H765" s="70" t="str">
        <f aca="false">IF(A764="",0,VLOOKUP(A764,データ,11,0))</f>
        <v/>
      </c>
      <c r="I765" s="70" t="str">
        <f aca="false">IF(A764="",0,VLOOKUP(A764,データ,12,0))</f>
        <v/>
      </c>
      <c r="J765" s="70" t="str">
        <f aca="false">H765*I765</f>
        <v/>
      </c>
      <c r="K765" s="48"/>
      <c r="L765" s="66"/>
    </row>
    <row r="766" customFormat="false" ht="13.5" hidden="false" customHeight="true" outlineLevel="0" collapsed="false">
      <c r="B766" s="67"/>
      <c r="C766" s="68" t="str">
        <f aca="false">IF($B764="","",VLOOKUP($A764,データ,3,0))</f>
        <v/>
      </c>
      <c r="D766" s="69" t="str">
        <f aca="false">IF($B764="","",VLOOKUP($A764,データ,4,0))</f>
        <v/>
      </c>
      <c r="E766" s="20" t="str">
        <f aca="false">IF(B764="","",VLOOKUP($A764,データ,2,0))</f>
        <v/>
      </c>
      <c r="F766" s="63" t="str">
        <f aca="false">IF(C764="","",VLOOKUP($A764,データ,2,0))</f>
        <v/>
      </c>
      <c r="G766" s="64" t="str">
        <f aca="false">IF(A764="","",IF(VLOOKUP(A764,データ,13,0)=0,"",VLOOKUP(VLOOKUP(A764,データ,13,0),品名,2)))</f>
        <v/>
      </c>
      <c r="H766" s="70" t="str">
        <f aca="false">IF(A764="",0,VLOOKUP(A764,データ,14,0))</f>
        <v/>
      </c>
      <c r="I766" s="70" t="str">
        <f aca="false">IF(A764="",0,VLOOKUP(A764,データ,15,0))</f>
        <v/>
      </c>
      <c r="J766" s="70" t="str">
        <f aca="false">H766*I766</f>
        <v/>
      </c>
      <c r="K766" s="48"/>
      <c r="L766" s="66"/>
    </row>
    <row r="767" customFormat="false" ht="13.5" hidden="false" customHeight="true" outlineLevel="0" collapsed="false">
      <c r="B767" s="67"/>
      <c r="C767" s="68"/>
      <c r="D767" s="69"/>
      <c r="E767" s="20" t="str">
        <f aca="false">IF(B765="","",VLOOKUP($A765,データ,2,0))</f>
        <v/>
      </c>
      <c r="F767" s="63" t="str">
        <f aca="false">IF(C765="","",VLOOKUP($A765,データ,2,0))</f>
        <v/>
      </c>
      <c r="G767" s="64" t="str">
        <f aca="false">IF(A764="","",IF(VLOOKUP(A764,データ,16,0)=0,"",VLOOKUP(VLOOKUP(A764,データ,16,0),品名,2)))</f>
        <v/>
      </c>
      <c r="H767" s="70" t="str">
        <f aca="false">IF(A764="",0,VLOOKUP(A764,データ,17,0))</f>
        <v/>
      </c>
      <c r="I767" s="70" t="str">
        <f aca="false">IF(A764="",0,VLOOKUP(A764,データ,18,0))</f>
        <v/>
      </c>
      <c r="J767" s="70" t="str">
        <f aca="false">H767*I767</f>
        <v/>
      </c>
      <c r="K767" s="48"/>
      <c r="L767" s="66"/>
    </row>
    <row r="768" customFormat="false" ht="13.5" hidden="false" customHeight="true" outlineLevel="0" collapsed="false">
      <c r="B768" s="67"/>
      <c r="C768" s="68"/>
      <c r="D768" s="69"/>
      <c r="E768" s="20" t="str">
        <f aca="false">IF(B766="","",VLOOKUP($A766,データ,2,0))</f>
        <v/>
      </c>
      <c r="F768" s="63" t="str">
        <f aca="false">IF(C766="","",VLOOKUP($A766,データ,2,0))</f>
        <v/>
      </c>
      <c r="G768" s="64" t="str">
        <f aca="false">IF(A764="","",IF(VLOOKUP(A764,データ,19,0)=0,"",VLOOKUP(VLOOKUP(A764,データ,19,0),品名,2)))</f>
        <v/>
      </c>
      <c r="H768" s="71" t="str">
        <f aca="false">IF(A764="",0,VLOOKUP(A764,データ,20,0))</f>
        <v/>
      </c>
      <c r="I768" s="72" t="str">
        <f aca="false">IF(A764="",0,VLOOKUP(A764,データ,21,0))</f>
        <v/>
      </c>
      <c r="J768" s="72" t="str">
        <f aca="false">H768*I768</f>
        <v/>
      </c>
      <c r="K768" s="48"/>
      <c r="L768" s="66"/>
    </row>
    <row r="769" customFormat="false" ht="13.5" hidden="false" customHeight="true" outlineLevel="0" collapsed="false">
      <c r="B769" s="67" t="str">
        <f aca="false">IF(I769&gt;=1,"k","")</f>
        <v>k</v>
      </c>
      <c r="C769" s="27"/>
      <c r="D769" s="73"/>
      <c r="E769" s="20" t="str">
        <f aca="false">IF(B767="","",VLOOKUP($A767,データ,2,0))</f>
        <v/>
      </c>
      <c r="F769" s="63" t="str">
        <f aca="false">IF(C767="","",VLOOKUP($A767,データ,2,0))</f>
        <v/>
      </c>
      <c r="G769" s="5" t="s">
        <v>38</v>
      </c>
      <c r="H769" s="5"/>
      <c r="I769" s="46" t="str">
        <f aca="false">SUM(I764:I768)</f>
        <v/>
      </c>
      <c r="J769" s="46" t="str">
        <f aca="false">SUM(J764:J768)</f>
        <v/>
      </c>
      <c r="K769" s="46" t="str">
        <f aca="false">IF(J769&lt;5000,J769,5000)</f>
        <v/>
      </c>
      <c r="L769" s="47" t="n">
        <f aca="false">+J769-K769</f>
        <v>0</v>
      </c>
    </row>
    <row r="770" customFormat="false" ht="13.5" hidden="false" customHeight="true" outlineLevel="0" collapsed="false">
      <c r="A770" s="1" t="str">
        <f aca="false">IF(B770&gt;=1,SMALL(順,B770),"")</f>
        <v/>
      </c>
      <c r="C770" s="77" t="s">
        <v>37</v>
      </c>
      <c r="D770" s="77"/>
      <c r="E770" s="77"/>
      <c r="F770" s="77"/>
      <c r="G770" s="77"/>
      <c r="H770" s="77"/>
      <c r="I770" s="77"/>
      <c r="J770" s="77"/>
      <c r="K770" s="75" t="n">
        <f aca="true">IF(K769&lt;1,"",SUMIF($B$8:INDIRECT("b"&amp;ROW()),"=k",$K$8:$K$707))</f>
        <v>0</v>
      </c>
      <c r="L770" s="76"/>
    </row>
    <row r="771" customFormat="false" ht="13.5" hidden="false" customHeight="true" outlineLevel="0" collapsed="false">
      <c r="A771" s="61" t="str">
        <f aca="false">IF(B771="","",SMALL(順,B771))</f>
        <v/>
      </c>
      <c r="B771" s="1" t="str">
        <f aca="false">IF(B764="","",IF(B764+1&gt;入力用!$W$8,"",B764+1))</f>
        <v/>
      </c>
      <c r="C771" s="23" t="str">
        <f aca="false">B771</f>
        <v/>
      </c>
      <c r="D771" s="62"/>
      <c r="E771" s="20" t="str">
        <f aca="false">IF($B771="","",VLOOKUP($A771,データ,5,0))</f>
        <v/>
      </c>
      <c r="F771" s="63" t="str">
        <f aca="false">IF($B771="","",VLOOKUP($A771,データ,6,0))</f>
        <v/>
      </c>
      <c r="G771" s="64" t="str">
        <f aca="false">IF(A771="","",IF(VLOOKUP(A771,データ,7,0)=0,"",VLOOKUP(VLOOKUP(A771,データ,7,0),品名,2)))</f>
        <v/>
      </c>
      <c r="H771" s="65" t="str">
        <f aca="false">IF(A771="",0,VLOOKUP(A771,データ,8,0))</f>
        <v/>
      </c>
      <c r="I771" s="65" t="str">
        <f aca="false">IF(A771="",0,VLOOKUP(A771,データ,9,0))</f>
        <v/>
      </c>
      <c r="J771" s="65" t="str">
        <f aca="false">H771*I771</f>
        <v/>
      </c>
      <c r="K771" s="48"/>
      <c r="L771" s="66"/>
    </row>
    <row r="772" customFormat="false" ht="13.5" hidden="false" customHeight="true" outlineLevel="0" collapsed="false">
      <c r="B772" s="67"/>
      <c r="C772" s="68"/>
      <c r="D772" s="69"/>
      <c r="E772" s="20" t="str">
        <f aca="false">IF(B770="","",VLOOKUP($A770,データ,2,0))</f>
        <v/>
      </c>
      <c r="F772" s="63" t="n">
        <f aca="false">IF(C770="","",VLOOKUP($A770,データ,2,0))</f>
        <v>1</v>
      </c>
      <c r="G772" s="64" t="str">
        <f aca="false">IF(A771="","",IF(VLOOKUP(A771,データ,10,0)=0,"",VLOOKUP(VLOOKUP(A771,データ,10,0),品名,2)))</f>
        <v/>
      </c>
      <c r="H772" s="70" t="str">
        <f aca="false">IF(A771="",0,VLOOKUP(A771,データ,11,0))</f>
        <v/>
      </c>
      <c r="I772" s="70" t="str">
        <f aca="false">IF(A771="",0,VLOOKUP(A771,データ,12,0))</f>
        <v/>
      </c>
      <c r="J772" s="70" t="str">
        <f aca="false">H772*I772</f>
        <v/>
      </c>
      <c r="K772" s="48"/>
      <c r="L772" s="66"/>
    </row>
    <row r="773" customFormat="false" ht="13.5" hidden="false" customHeight="true" outlineLevel="0" collapsed="false">
      <c r="B773" s="67"/>
      <c r="C773" s="68" t="str">
        <f aca="false">IF($B771="","",VLOOKUP($A771,データ,3,0))</f>
        <v/>
      </c>
      <c r="D773" s="69" t="str">
        <f aca="false">IF($B771="","",VLOOKUP($A771,データ,4,0))</f>
        <v/>
      </c>
      <c r="E773" s="20" t="str">
        <f aca="false">IF(B771="","",VLOOKUP($A771,データ,2,0))</f>
        <v/>
      </c>
      <c r="F773" s="63" t="str">
        <f aca="false">IF(C771="","",VLOOKUP($A771,データ,2,0))</f>
        <v/>
      </c>
      <c r="G773" s="64" t="str">
        <f aca="false">IF(A771="","",IF(VLOOKUP(A771,データ,13,0)=0,"",VLOOKUP(VLOOKUP(A771,データ,13,0),品名,2)))</f>
        <v/>
      </c>
      <c r="H773" s="70" t="str">
        <f aca="false">IF(A771="",0,VLOOKUP(A771,データ,14,0))</f>
        <v/>
      </c>
      <c r="I773" s="70" t="str">
        <f aca="false">IF(A771="",0,VLOOKUP(A771,データ,15,0))</f>
        <v/>
      </c>
      <c r="J773" s="70" t="str">
        <f aca="false">H773*I773</f>
        <v/>
      </c>
      <c r="K773" s="48"/>
      <c r="L773" s="66"/>
    </row>
    <row r="774" customFormat="false" ht="13.5" hidden="false" customHeight="true" outlineLevel="0" collapsed="false">
      <c r="B774" s="67"/>
      <c r="C774" s="68"/>
      <c r="D774" s="69"/>
      <c r="E774" s="20" t="str">
        <f aca="false">IF(B772="","",VLOOKUP($A772,データ,2,0))</f>
        <v/>
      </c>
      <c r="F774" s="63" t="str">
        <f aca="false">IF(C772="","",VLOOKUP($A772,データ,2,0))</f>
        <v/>
      </c>
      <c r="G774" s="64" t="str">
        <f aca="false">IF(A771="","",IF(VLOOKUP(A771,データ,16,0)=0,"",VLOOKUP(VLOOKUP(A771,データ,16,0),品名,2)))</f>
        <v/>
      </c>
      <c r="H774" s="70" t="str">
        <f aca="false">IF(A771="",0,VLOOKUP(A771,データ,17,0))</f>
        <v/>
      </c>
      <c r="I774" s="70" t="str">
        <f aca="false">IF(A771="",0,VLOOKUP(A771,データ,18,0))</f>
        <v/>
      </c>
      <c r="J774" s="70" t="str">
        <f aca="false">H774*I774</f>
        <v/>
      </c>
      <c r="K774" s="48"/>
      <c r="L774" s="66"/>
    </row>
    <row r="775" customFormat="false" ht="13.5" hidden="false" customHeight="true" outlineLevel="0" collapsed="false">
      <c r="B775" s="67"/>
      <c r="C775" s="68"/>
      <c r="D775" s="69"/>
      <c r="E775" s="20" t="str">
        <f aca="false">IF(B773="","",VLOOKUP($A773,データ,2,0))</f>
        <v/>
      </c>
      <c r="F775" s="63" t="str">
        <f aca="false">IF(C773="","",VLOOKUP($A773,データ,2,0))</f>
        <v/>
      </c>
      <c r="G775" s="64" t="str">
        <f aca="false">IF(A771="","",IF(VLOOKUP(A771,データ,19,0)=0,"",VLOOKUP(VLOOKUP(A771,データ,19,0),品名,2)))</f>
        <v/>
      </c>
      <c r="H775" s="71" t="str">
        <f aca="false">IF(A771="",0,VLOOKUP(A771,データ,20,0))</f>
        <v/>
      </c>
      <c r="I775" s="72" t="str">
        <f aca="false">IF(A771="",0,VLOOKUP(A771,データ,21,0))</f>
        <v/>
      </c>
      <c r="J775" s="72" t="str">
        <f aca="false">H775*I775</f>
        <v/>
      </c>
      <c r="K775" s="48"/>
      <c r="L775" s="66"/>
    </row>
    <row r="776" customFormat="false" ht="13.5" hidden="false" customHeight="true" outlineLevel="0" collapsed="false">
      <c r="B776" s="67" t="str">
        <f aca="false">IF(I776&gt;=1,"k","")</f>
        <v>k</v>
      </c>
      <c r="C776" s="27"/>
      <c r="D776" s="73"/>
      <c r="E776" s="20" t="str">
        <f aca="false">IF(B774="","",VLOOKUP($A774,データ,2,0))</f>
        <v/>
      </c>
      <c r="F776" s="63" t="str">
        <f aca="false">IF(C774="","",VLOOKUP($A774,データ,2,0))</f>
        <v/>
      </c>
      <c r="G776" s="5" t="s">
        <v>38</v>
      </c>
      <c r="H776" s="5"/>
      <c r="I776" s="46" t="str">
        <f aca="false">SUM(I771:I775)</f>
        <v/>
      </c>
      <c r="J776" s="46" t="str">
        <f aca="false">SUM(J771:J775)</f>
        <v/>
      </c>
      <c r="K776" s="46" t="str">
        <f aca="false">IF(J776&lt;5000,J776,5000)</f>
        <v/>
      </c>
      <c r="L776" s="47" t="n">
        <f aca="false">+J776-K776</f>
        <v>0</v>
      </c>
    </row>
    <row r="777" customFormat="false" ht="13.5" hidden="false" customHeight="true" outlineLevel="0" collapsed="false">
      <c r="A777" s="1" t="str">
        <f aca="false">IF(B777&gt;=1,SMALL(順,B777),"")</f>
        <v/>
      </c>
      <c r="C777" s="77" t="s">
        <v>37</v>
      </c>
      <c r="D777" s="77"/>
      <c r="E777" s="77"/>
      <c r="F777" s="77"/>
      <c r="G777" s="77"/>
      <c r="H777" s="77"/>
      <c r="I777" s="77"/>
      <c r="J777" s="77"/>
      <c r="K777" s="75" t="n">
        <f aca="true">IF(K776&lt;1,"",SUMIF($B$8:INDIRECT("b"&amp;ROW()),"=k",$K$8:$K$707))</f>
        <v>0</v>
      </c>
      <c r="L777" s="76"/>
    </row>
    <row r="778" customFormat="false" ht="13.5" hidden="false" customHeight="true" outlineLevel="0" collapsed="false">
      <c r="A778" s="61" t="str">
        <f aca="false">IF(B778="","",SMALL(順,B778))</f>
        <v/>
      </c>
      <c r="B778" s="1" t="str">
        <f aca="false">IF(B771="","",IF(B771+1&gt;入力用!$W$8,"",B771+1))</f>
        <v/>
      </c>
      <c r="C778" s="23" t="str">
        <f aca="false">B778</f>
        <v/>
      </c>
      <c r="D778" s="62"/>
      <c r="E778" s="20" t="str">
        <f aca="false">IF($B778="","",VLOOKUP($A778,データ,5,0))</f>
        <v/>
      </c>
      <c r="F778" s="63" t="str">
        <f aca="false">IF($B778="","",VLOOKUP($A778,データ,6,0))</f>
        <v/>
      </c>
      <c r="G778" s="64" t="str">
        <f aca="false">IF(A778="","",IF(VLOOKUP(A778,データ,7,0)=0,"",VLOOKUP(VLOOKUP(A778,データ,7,0),品名,2)))</f>
        <v/>
      </c>
      <c r="H778" s="65" t="str">
        <f aca="false">IF(A778="",0,VLOOKUP(A778,データ,8,0))</f>
        <v/>
      </c>
      <c r="I778" s="65" t="str">
        <f aca="false">IF(A778="",0,VLOOKUP(A778,データ,9,0))</f>
        <v/>
      </c>
      <c r="J778" s="65" t="str">
        <f aca="false">H778*I778</f>
        <v/>
      </c>
      <c r="K778" s="48"/>
      <c r="L778" s="66"/>
    </row>
    <row r="779" customFormat="false" ht="13.5" hidden="false" customHeight="true" outlineLevel="0" collapsed="false">
      <c r="B779" s="67"/>
      <c r="C779" s="68"/>
      <c r="D779" s="69"/>
      <c r="E779" s="20" t="str">
        <f aca="false">IF(B777="","",VLOOKUP($A777,データ,2,0))</f>
        <v/>
      </c>
      <c r="F779" s="63" t="n">
        <f aca="false">IF(C777="","",VLOOKUP($A777,データ,2,0))</f>
        <v>1</v>
      </c>
      <c r="G779" s="64" t="str">
        <f aca="false">IF(A778="","",IF(VLOOKUP(A778,データ,10,0)=0,"",VLOOKUP(VLOOKUP(A778,データ,10,0),品名,2)))</f>
        <v/>
      </c>
      <c r="H779" s="70" t="str">
        <f aca="false">IF(A778="",0,VLOOKUP(A778,データ,11,0))</f>
        <v/>
      </c>
      <c r="I779" s="70" t="str">
        <f aca="false">IF(A778="",0,VLOOKUP(A778,データ,12,0))</f>
        <v/>
      </c>
      <c r="J779" s="70" t="str">
        <f aca="false">H779*I779</f>
        <v/>
      </c>
      <c r="K779" s="48"/>
      <c r="L779" s="66"/>
    </row>
    <row r="780" customFormat="false" ht="13.5" hidden="false" customHeight="true" outlineLevel="0" collapsed="false">
      <c r="B780" s="67"/>
      <c r="C780" s="68" t="str">
        <f aca="false">IF($B778="","",VLOOKUP($A778,データ,3,0))</f>
        <v/>
      </c>
      <c r="D780" s="69" t="str">
        <f aca="false">IF($B778="","",VLOOKUP($A778,データ,4,0))</f>
        <v/>
      </c>
      <c r="E780" s="20" t="str">
        <f aca="false">IF(B778="","",VLOOKUP($A778,データ,2,0))</f>
        <v/>
      </c>
      <c r="F780" s="63" t="str">
        <f aca="false">IF(C778="","",VLOOKUP($A778,データ,2,0))</f>
        <v/>
      </c>
      <c r="G780" s="64" t="str">
        <f aca="false">IF(A778="","",IF(VLOOKUP(A778,データ,13,0)=0,"",VLOOKUP(VLOOKUP(A778,データ,13,0),品名,2)))</f>
        <v/>
      </c>
      <c r="H780" s="70" t="str">
        <f aca="false">IF(A778="",0,VLOOKUP(A778,データ,14,0))</f>
        <v/>
      </c>
      <c r="I780" s="70" t="str">
        <f aca="false">IF(A778="",0,VLOOKUP(A778,データ,15,0))</f>
        <v/>
      </c>
      <c r="J780" s="70" t="str">
        <f aca="false">H780*I780</f>
        <v/>
      </c>
      <c r="K780" s="48"/>
      <c r="L780" s="66"/>
    </row>
    <row r="781" customFormat="false" ht="13.5" hidden="false" customHeight="true" outlineLevel="0" collapsed="false">
      <c r="B781" s="67"/>
      <c r="C781" s="68"/>
      <c r="D781" s="69"/>
      <c r="E781" s="20" t="str">
        <f aca="false">IF(B779="","",VLOOKUP($A779,データ,2,0))</f>
        <v/>
      </c>
      <c r="F781" s="63" t="str">
        <f aca="false">IF(C779="","",VLOOKUP($A779,データ,2,0))</f>
        <v/>
      </c>
      <c r="G781" s="64" t="str">
        <f aca="false">IF(A778="","",IF(VLOOKUP(A778,データ,16,0)=0,"",VLOOKUP(VLOOKUP(A778,データ,16,0),品名,2)))</f>
        <v/>
      </c>
      <c r="H781" s="70" t="str">
        <f aca="false">IF(A778="",0,VLOOKUP(A778,データ,17,0))</f>
        <v/>
      </c>
      <c r="I781" s="70" t="str">
        <f aca="false">IF(A778="",0,VLOOKUP(A778,データ,18,0))</f>
        <v/>
      </c>
      <c r="J781" s="70" t="str">
        <f aca="false">H781*I781</f>
        <v/>
      </c>
      <c r="K781" s="48"/>
      <c r="L781" s="66"/>
    </row>
    <row r="782" customFormat="false" ht="13.5" hidden="false" customHeight="true" outlineLevel="0" collapsed="false">
      <c r="B782" s="67"/>
      <c r="C782" s="68"/>
      <c r="D782" s="69"/>
      <c r="E782" s="20" t="str">
        <f aca="false">IF(B780="","",VLOOKUP($A780,データ,2,0))</f>
        <v/>
      </c>
      <c r="F782" s="63" t="str">
        <f aca="false">IF(C780="","",VLOOKUP($A780,データ,2,0))</f>
        <v/>
      </c>
      <c r="G782" s="64" t="str">
        <f aca="false">IF(A778="","",IF(VLOOKUP(A778,データ,19,0)=0,"",VLOOKUP(VLOOKUP(A778,データ,19,0),品名,2)))</f>
        <v/>
      </c>
      <c r="H782" s="71" t="str">
        <f aca="false">IF(A778="",0,VLOOKUP(A778,データ,20,0))</f>
        <v/>
      </c>
      <c r="I782" s="72" t="str">
        <f aca="false">IF(A778="",0,VLOOKUP(A778,データ,21,0))</f>
        <v/>
      </c>
      <c r="J782" s="72" t="str">
        <f aca="false">H782*I782</f>
        <v/>
      </c>
      <c r="K782" s="48"/>
      <c r="L782" s="66"/>
    </row>
    <row r="783" customFormat="false" ht="13.5" hidden="false" customHeight="true" outlineLevel="0" collapsed="false">
      <c r="B783" s="67" t="str">
        <f aca="false">IF(I783&gt;=1,"k","")</f>
        <v>k</v>
      </c>
      <c r="C783" s="27"/>
      <c r="D783" s="73"/>
      <c r="E783" s="20" t="str">
        <f aca="false">IF(B781="","",VLOOKUP($A781,データ,2,0))</f>
        <v/>
      </c>
      <c r="F783" s="63" t="str">
        <f aca="false">IF(C781="","",VLOOKUP($A781,データ,2,0))</f>
        <v/>
      </c>
      <c r="G783" s="5" t="s">
        <v>38</v>
      </c>
      <c r="H783" s="5"/>
      <c r="I783" s="46" t="str">
        <f aca="false">SUM(I778:I782)</f>
        <v/>
      </c>
      <c r="J783" s="46" t="str">
        <f aca="false">SUM(J778:J782)</f>
        <v/>
      </c>
      <c r="K783" s="46" t="str">
        <f aca="false">IF(J783&lt;5000,J783,5000)</f>
        <v/>
      </c>
      <c r="L783" s="47" t="n">
        <f aca="false">+J783-K783</f>
        <v>0</v>
      </c>
    </row>
    <row r="784" customFormat="false" ht="13.5" hidden="false" customHeight="true" outlineLevel="0" collapsed="false">
      <c r="A784" s="1" t="str">
        <f aca="false">IF(B784&gt;=1,SMALL(順,B784),"")</f>
        <v/>
      </c>
      <c r="C784" s="77" t="s">
        <v>37</v>
      </c>
      <c r="D784" s="77"/>
      <c r="E784" s="77"/>
      <c r="F784" s="77"/>
      <c r="G784" s="77"/>
      <c r="H784" s="77"/>
      <c r="I784" s="77"/>
      <c r="J784" s="77"/>
      <c r="K784" s="75" t="n">
        <f aca="true">IF(K783&lt;1,"",SUMIF($B$8:INDIRECT("b"&amp;ROW()),"=k",$K$8:$K$707))</f>
        <v>0</v>
      </c>
      <c r="L784" s="76"/>
    </row>
    <row r="785" customFormat="false" ht="13.5" hidden="false" customHeight="true" outlineLevel="0" collapsed="false">
      <c r="A785" s="61" t="str">
        <f aca="false">IF(B785="","",SMALL(順,B785))</f>
        <v/>
      </c>
      <c r="B785" s="1" t="str">
        <f aca="false">IF(B778="","",IF(B778+1&gt;入力用!$W$8,"",B778+1))</f>
        <v/>
      </c>
      <c r="C785" s="23" t="str">
        <f aca="false">B785</f>
        <v/>
      </c>
      <c r="D785" s="62"/>
      <c r="E785" s="20" t="str">
        <f aca="false">IF($B785="","",VLOOKUP($A785,データ,5,0))</f>
        <v/>
      </c>
      <c r="F785" s="63" t="str">
        <f aca="false">IF($B785="","",VLOOKUP($A785,データ,6,0))</f>
        <v/>
      </c>
      <c r="G785" s="64" t="str">
        <f aca="false">IF(A785="","",IF(VLOOKUP(A785,データ,7,0)=0,"",VLOOKUP(VLOOKUP(A785,データ,7,0),品名,2)))</f>
        <v/>
      </c>
      <c r="H785" s="65" t="str">
        <f aca="false">IF(A785="",0,VLOOKUP(A785,データ,8,0))</f>
        <v/>
      </c>
      <c r="I785" s="65" t="str">
        <f aca="false">IF(A785="",0,VLOOKUP(A785,データ,9,0))</f>
        <v/>
      </c>
      <c r="J785" s="65" t="str">
        <f aca="false">H785*I785</f>
        <v/>
      </c>
      <c r="K785" s="48"/>
      <c r="L785" s="66"/>
    </row>
    <row r="786" customFormat="false" ht="13.5" hidden="false" customHeight="true" outlineLevel="0" collapsed="false">
      <c r="B786" s="67"/>
      <c r="C786" s="68"/>
      <c r="D786" s="69"/>
      <c r="E786" s="20" t="str">
        <f aca="false">IF(B784="","",VLOOKUP($A784,データ,2,0))</f>
        <v/>
      </c>
      <c r="F786" s="63" t="n">
        <f aca="false">IF(C784="","",VLOOKUP($A784,データ,2,0))</f>
        <v>1</v>
      </c>
      <c r="G786" s="64" t="str">
        <f aca="false">IF(A785="","",IF(VLOOKUP(A785,データ,10,0)=0,"",VLOOKUP(VLOOKUP(A785,データ,10,0),品名,2)))</f>
        <v/>
      </c>
      <c r="H786" s="70" t="str">
        <f aca="false">IF(A785="",0,VLOOKUP(A785,データ,11,0))</f>
        <v/>
      </c>
      <c r="I786" s="70" t="str">
        <f aca="false">IF(A785="",0,VLOOKUP(A785,データ,12,0))</f>
        <v/>
      </c>
      <c r="J786" s="70" t="str">
        <f aca="false">H786*I786</f>
        <v/>
      </c>
      <c r="K786" s="48"/>
      <c r="L786" s="66"/>
    </row>
    <row r="787" customFormat="false" ht="13.5" hidden="false" customHeight="true" outlineLevel="0" collapsed="false">
      <c r="B787" s="67"/>
      <c r="C787" s="68" t="str">
        <f aca="false">IF($B785="","",VLOOKUP($A785,データ,3,0))</f>
        <v/>
      </c>
      <c r="D787" s="69" t="str">
        <f aca="false">IF($B785="","",VLOOKUP($A785,データ,4,0))</f>
        <v/>
      </c>
      <c r="E787" s="20" t="str">
        <f aca="false">IF(B785="","",VLOOKUP($A785,データ,2,0))</f>
        <v/>
      </c>
      <c r="F787" s="63" t="str">
        <f aca="false">IF(C785="","",VLOOKUP($A785,データ,2,0))</f>
        <v/>
      </c>
      <c r="G787" s="64" t="str">
        <f aca="false">IF(A785="","",IF(VLOOKUP(A785,データ,13,0)=0,"",VLOOKUP(VLOOKUP(A785,データ,13,0),品名,2)))</f>
        <v/>
      </c>
      <c r="H787" s="70" t="str">
        <f aca="false">IF(A785="",0,VLOOKUP(A785,データ,14,0))</f>
        <v/>
      </c>
      <c r="I787" s="70" t="str">
        <f aca="false">IF(A785="",0,VLOOKUP(A785,データ,15,0))</f>
        <v/>
      </c>
      <c r="J787" s="70" t="str">
        <f aca="false">H787*I787</f>
        <v/>
      </c>
      <c r="K787" s="48"/>
      <c r="L787" s="66"/>
    </row>
    <row r="788" customFormat="false" ht="13.5" hidden="false" customHeight="true" outlineLevel="0" collapsed="false">
      <c r="B788" s="67"/>
      <c r="C788" s="68"/>
      <c r="D788" s="69"/>
      <c r="E788" s="20" t="str">
        <f aca="false">IF(B786="","",VLOOKUP($A786,データ,2,0))</f>
        <v/>
      </c>
      <c r="F788" s="63" t="str">
        <f aca="false">IF(C786="","",VLOOKUP($A786,データ,2,0))</f>
        <v/>
      </c>
      <c r="G788" s="64" t="str">
        <f aca="false">IF(A785="","",IF(VLOOKUP(A785,データ,16,0)=0,"",VLOOKUP(VLOOKUP(A785,データ,16,0),品名,2)))</f>
        <v/>
      </c>
      <c r="H788" s="70" t="str">
        <f aca="false">IF(A785="",0,VLOOKUP(A785,データ,17,0))</f>
        <v/>
      </c>
      <c r="I788" s="70" t="str">
        <f aca="false">IF(A785="",0,VLOOKUP(A785,データ,18,0))</f>
        <v/>
      </c>
      <c r="J788" s="70" t="str">
        <f aca="false">H788*I788</f>
        <v/>
      </c>
      <c r="K788" s="48"/>
      <c r="L788" s="66"/>
    </row>
    <row r="789" customFormat="false" ht="13.5" hidden="false" customHeight="true" outlineLevel="0" collapsed="false">
      <c r="B789" s="67"/>
      <c r="C789" s="68"/>
      <c r="D789" s="69"/>
      <c r="E789" s="20" t="str">
        <f aca="false">IF(B787="","",VLOOKUP($A787,データ,2,0))</f>
        <v/>
      </c>
      <c r="F789" s="63" t="str">
        <f aca="false">IF(C787="","",VLOOKUP($A787,データ,2,0))</f>
        <v/>
      </c>
      <c r="G789" s="64" t="str">
        <f aca="false">IF(A785="","",IF(VLOOKUP(A785,データ,19,0)=0,"",VLOOKUP(VLOOKUP(A785,データ,19,0),品名,2)))</f>
        <v/>
      </c>
      <c r="H789" s="71" t="str">
        <f aca="false">IF(A785="",0,VLOOKUP(A785,データ,20,0))</f>
        <v/>
      </c>
      <c r="I789" s="72" t="str">
        <f aca="false">IF(A785="",0,VLOOKUP(A785,データ,21,0))</f>
        <v/>
      </c>
      <c r="J789" s="72" t="str">
        <f aca="false">H789*I789</f>
        <v/>
      </c>
      <c r="K789" s="48"/>
      <c r="L789" s="66"/>
    </row>
    <row r="790" customFormat="false" ht="13.5" hidden="false" customHeight="true" outlineLevel="0" collapsed="false">
      <c r="B790" s="67" t="str">
        <f aca="false">IF(I790&gt;=1,"k","")</f>
        <v>k</v>
      </c>
      <c r="C790" s="27"/>
      <c r="D790" s="73"/>
      <c r="E790" s="20" t="str">
        <f aca="false">IF(B788="","",VLOOKUP($A788,データ,2,0))</f>
        <v/>
      </c>
      <c r="F790" s="63" t="str">
        <f aca="false">IF(C788="","",VLOOKUP($A788,データ,2,0))</f>
        <v/>
      </c>
      <c r="G790" s="5" t="s">
        <v>38</v>
      </c>
      <c r="H790" s="5"/>
      <c r="I790" s="46" t="str">
        <f aca="false">SUM(I785:I789)</f>
        <v/>
      </c>
      <c r="J790" s="46" t="str">
        <f aca="false">SUM(J785:J789)</f>
        <v/>
      </c>
      <c r="K790" s="46" t="str">
        <f aca="false">IF(J790&lt;5000,J790,5000)</f>
        <v/>
      </c>
      <c r="L790" s="47" t="n">
        <f aca="false">+J790-K790</f>
        <v>0</v>
      </c>
    </row>
    <row r="791" customFormat="false" ht="13.5" hidden="false" customHeight="true" outlineLevel="0" collapsed="false">
      <c r="A791" s="1" t="str">
        <f aca="false">IF(B791&gt;=1,SMALL(順,B791),"")</f>
        <v/>
      </c>
      <c r="C791" s="77" t="s">
        <v>37</v>
      </c>
      <c r="D791" s="77"/>
      <c r="E791" s="77"/>
      <c r="F791" s="77"/>
      <c r="G791" s="77"/>
      <c r="H791" s="77"/>
      <c r="I791" s="77"/>
      <c r="J791" s="77"/>
      <c r="K791" s="75" t="n">
        <f aca="true">IF(K790&lt;1,"",SUMIF($B$8:INDIRECT("b"&amp;ROW()),"=k",$K$8:$K$707))</f>
        <v>0</v>
      </c>
      <c r="L791" s="76"/>
    </row>
    <row r="792" customFormat="false" ht="13.5" hidden="false" customHeight="true" outlineLevel="0" collapsed="false">
      <c r="A792" s="61" t="str">
        <f aca="false">IF(B792="","",SMALL(順,B792))</f>
        <v/>
      </c>
      <c r="B792" s="1" t="str">
        <f aca="false">IF(B785="","",IF(B785+1&gt;入力用!$W$8,"",B785+1))</f>
        <v/>
      </c>
      <c r="C792" s="23" t="str">
        <f aca="false">B792</f>
        <v/>
      </c>
      <c r="D792" s="62"/>
      <c r="E792" s="20" t="str">
        <f aca="false">IF($B792="","",VLOOKUP($A792,データ,5,0))</f>
        <v/>
      </c>
      <c r="F792" s="63" t="str">
        <f aca="false">IF($B792="","",VLOOKUP($A792,データ,6,0))</f>
        <v/>
      </c>
      <c r="G792" s="64" t="str">
        <f aca="false">IF(A792="","",IF(VLOOKUP(A792,データ,7,0)=0,"",VLOOKUP(VLOOKUP(A792,データ,7,0),品名,2)))</f>
        <v/>
      </c>
      <c r="H792" s="65" t="str">
        <f aca="false">IF(A792="",0,VLOOKUP(A792,データ,8,0))</f>
        <v/>
      </c>
      <c r="I792" s="65" t="str">
        <f aca="false">IF(A792="",0,VLOOKUP(A792,データ,9,0))</f>
        <v/>
      </c>
      <c r="J792" s="65" t="str">
        <f aca="false">H792*I792</f>
        <v/>
      </c>
      <c r="K792" s="48"/>
      <c r="L792" s="66"/>
    </row>
    <row r="793" customFormat="false" ht="13.5" hidden="false" customHeight="true" outlineLevel="0" collapsed="false">
      <c r="B793" s="67"/>
      <c r="C793" s="68"/>
      <c r="D793" s="69"/>
      <c r="E793" s="20" t="str">
        <f aca="false">IF(B791="","",VLOOKUP($A791,データ,2,0))</f>
        <v/>
      </c>
      <c r="F793" s="63" t="n">
        <f aca="false">IF(C791="","",VLOOKUP($A791,データ,2,0))</f>
        <v>1</v>
      </c>
      <c r="G793" s="64" t="str">
        <f aca="false">IF(A792="","",IF(VLOOKUP(A792,データ,10,0)=0,"",VLOOKUP(VLOOKUP(A792,データ,10,0),品名,2)))</f>
        <v/>
      </c>
      <c r="H793" s="70" t="str">
        <f aca="false">IF(A792="",0,VLOOKUP(A792,データ,11,0))</f>
        <v/>
      </c>
      <c r="I793" s="70" t="str">
        <f aca="false">IF(A792="",0,VLOOKUP(A792,データ,12,0))</f>
        <v/>
      </c>
      <c r="J793" s="70" t="str">
        <f aca="false">H793*I793</f>
        <v/>
      </c>
      <c r="K793" s="48"/>
      <c r="L793" s="66"/>
    </row>
    <row r="794" customFormat="false" ht="13.5" hidden="false" customHeight="true" outlineLevel="0" collapsed="false">
      <c r="B794" s="67"/>
      <c r="C794" s="68" t="str">
        <f aca="false">IF($B792="","",VLOOKUP($A792,データ,3,0))</f>
        <v/>
      </c>
      <c r="D794" s="69" t="str">
        <f aca="false">IF($B792="","",VLOOKUP($A792,データ,4,0))</f>
        <v/>
      </c>
      <c r="E794" s="20" t="str">
        <f aca="false">IF(B792="","",VLOOKUP($A792,データ,2,0))</f>
        <v/>
      </c>
      <c r="F794" s="63" t="str">
        <f aca="false">IF(C792="","",VLOOKUP($A792,データ,2,0))</f>
        <v/>
      </c>
      <c r="G794" s="64" t="str">
        <f aca="false">IF(A792="","",IF(VLOOKUP(A792,データ,13,0)=0,"",VLOOKUP(VLOOKUP(A792,データ,13,0),品名,2)))</f>
        <v/>
      </c>
      <c r="H794" s="70" t="str">
        <f aca="false">IF(A792="",0,VLOOKUP(A792,データ,14,0))</f>
        <v/>
      </c>
      <c r="I794" s="70" t="str">
        <f aca="false">IF(A792="",0,VLOOKUP(A792,データ,15,0))</f>
        <v/>
      </c>
      <c r="J794" s="70" t="str">
        <f aca="false">H794*I794</f>
        <v/>
      </c>
      <c r="K794" s="48"/>
      <c r="L794" s="66"/>
    </row>
    <row r="795" customFormat="false" ht="13.5" hidden="false" customHeight="true" outlineLevel="0" collapsed="false">
      <c r="B795" s="67"/>
      <c r="C795" s="68"/>
      <c r="D795" s="69"/>
      <c r="E795" s="20" t="str">
        <f aca="false">IF(B793="","",VLOOKUP($A793,データ,2,0))</f>
        <v/>
      </c>
      <c r="F795" s="63" t="str">
        <f aca="false">IF(C793="","",VLOOKUP($A793,データ,2,0))</f>
        <v/>
      </c>
      <c r="G795" s="64" t="str">
        <f aca="false">IF(A792="","",IF(VLOOKUP(A792,データ,16,0)=0,"",VLOOKUP(VLOOKUP(A792,データ,16,0),品名,2)))</f>
        <v/>
      </c>
      <c r="H795" s="70" t="str">
        <f aca="false">IF(A792="",0,VLOOKUP(A792,データ,17,0))</f>
        <v/>
      </c>
      <c r="I795" s="70" t="str">
        <f aca="false">IF(A792="",0,VLOOKUP(A792,データ,18,0))</f>
        <v/>
      </c>
      <c r="J795" s="70" t="str">
        <f aca="false">H795*I795</f>
        <v/>
      </c>
      <c r="K795" s="48"/>
      <c r="L795" s="66"/>
    </row>
    <row r="796" customFormat="false" ht="13.5" hidden="false" customHeight="true" outlineLevel="0" collapsed="false">
      <c r="B796" s="67"/>
      <c r="C796" s="68"/>
      <c r="D796" s="69"/>
      <c r="E796" s="20" t="str">
        <f aca="false">IF(B794="","",VLOOKUP($A794,データ,2,0))</f>
        <v/>
      </c>
      <c r="F796" s="63" t="str">
        <f aca="false">IF(C794="","",VLOOKUP($A794,データ,2,0))</f>
        <v/>
      </c>
      <c r="G796" s="64" t="str">
        <f aca="false">IF(A792="","",IF(VLOOKUP(A792,データ,19,0)=0,"",VLOOKUP(VLOOKUP(A792,データ,19,0),品名,2)))</f>
        <v/>
      </c>
      <c r="H796" s="71" t="str">
        <f aca="false">IF(A792="",0,VLOOKUP(A792,データ,20,0))</f>
        <v/>
      </c>
      <c r="I796" s="72" t="str">
        <f aca="false">IF(A792="",0,VLOOKUP(A792,データ,21,0))</f>
        <v/>
      </c>
      <c r="J796" s="72" t="str">
        <f aca="false">H796*I796</f>
        <v/>
      </c>
      <c r="K796" s="48"/>
      <c r="L796" s="66"/>
    </row>
    <row r="797" customFormat="false" ht="13.5" hidden="false" customHeight="true" outlineLevel="0" collapsed="false">
      <c r="B797" s="67" t="str">
        <f aca="false">IF(I797&gt;=1,"k","")</f>
        <v>k</v>
      </c>
      <c r="C797" s="27"/>
      <c r="D797" s="73"/>
      <c r="E797" s="20" t="str">
        <f aca="false">IF(B795="","",VLOOKUP($A795,データ,2,0))</f>
        <v/>
      </c>
      <c r="F797" s="63" t="str">
        <f aca="false">IF(C795="","",VLOOKUP($A795,データ,2,0))</f>
        <v/>
      </c>
      <c r="G797" s="5" t="s">
        <v>38</v>
      </c>
      <c r="H797" s="5"/>
      <c r="I797" s="46" t="str">
        <f aca="false">SUM(I792:I796)</f>
        <v/>
      </c>
      <c r="J797" s="46" t="str">
        <f aca="false">SUM(J792:J796)</f>
        <v/>
      </c>
      <c r="K797" s="46" t="str">
        <f aca="false">IF(J797&lt;5000,J797,5000)</f>
        <v/>
      </c>
      <c r="L797" s="47" t="n">
        <f aca="false">+J797-K797</f>
        <v>0</v>
      </c>
    </row>
    <row r="798" customFormat="false" ht="13.5" hidden="false" customHeight="true" outlineLevel="0" collapsed="false">
      <c r="A798" s="1" t="str">
        <f aca="false">IF(B798&gt;=1,SMALL(順,B798),"")</f>
        <v/>
      </c>
      <c r="C798" s="77" t="s">
        <v>37</v>
      </c>
      <c r="D798" s="77"/>
      <c r="E798" s="77"/>
      <c r="F798" s="77"/>
      <c r="G798" s="77"/>
      <c r="H798" s="77"/>
      <c r="I798" s="77"/>
      <c r="J798" s="77"/>
      <c r="K798" s="75" t="n">
        <f aca="true">IF(K797&lt;1,"",SUMIF($B$8:INDIRECT("b"&amp;ROW()),"=k",$K$8:$K$707))</f>
        <v>0</v>
      </c>
      <c r="L798" s="76"/>
    </row>
    <row r="799" customFormat="false" ht="13.5" hidden="false" customHeight="true" outlineLevel="0" collapsed="false">
      <c r="A799" s="61" t="str">
        <f aca="false">IF(B799="","",SMALL(順,B799))</f>
        <v/>
      </c>
      <c r="B799" s="1" t="str">
        <f aca="false">IF(B792="","",IF(B792+1&gt;入力用!$W$8,"",B792+1))</f>
        <v/>
      </c>
      <c r="C799" s="23" t="str">
        <f aca="false">B799</f>
        <v/>
      </c>
      <c r="D799" s="62"/>
      <c r="E799" s="20" t="str">
        <f aca="false">IF($B799="","",VLOOKUP($A799,データ,5,0))</f>
        <v/>
      </c>
      <c r="F799" s="63" t="str">
        <f aca="false">IF($B799="","",VLOOKUP($A799,データ,6,0))</f>
        <v/>
      </c>
      <c r="G799" s="64" t="str">
        <f aca="false">IF(A799="","",IF(VLOOKUP(A799,データ,7,0)=0,"",VLOOKUP(VLOOKUP(A799,データ,7,0),品名,2)))</f>
        <v/>
      </c>
      <c r="H799" s="65" t="str">
        <f aca="false">IF(A799="",0,VLOOKUP(A799,データ,8,0))</f>
        <v/>
      </c>
      <c r="I799" s="65" t="str">
        <f aca="false">IF(A799="",0,VLOOKUP(A799,データ,9,0))</f>
        <v/>
      </c>
      <c r="J799" s="65" t="str">
        <f aca="false">H799*I799</f>
        <v/>
      </c>
      <c r="K799" s="48"/>
      <c r="L799" s="66"/>
    </row>
    <row r="800" customFormat="false" ht="13.5" hidden="false" customHeight="true" outlineLevel="0" collapsed="false">
      <c r="B800" s="67"/>
      <c r="C800" s="68"/>
      <c r="D800" s="69"/>
      <c r="E800" s="20" t="str">
        <f aca="false">IF(B798="","",VLOOKUP($A798,データ,2,0))</f>
        <v/>
      </c>
      <c r="F800" s="63" t="n">
        <f aca="false">IF(C798="","",VLOOKUP($A798,データ,2,0))</f>
        <v>1</v>
      </c>
      <c r="G800" s="64" t="str">
        <f aca="false">IF(A799="","",IF(VLOOKUP(A799,データ,10,0)=0,"",VLOOKUP(VLOOKUP(A799,データ,10,0),品名,2)))</f>
        <v/>
      </c>
      <c r="H800" s="70" t="str">
        <f aca="false">IF(A799="",0,VLOOKUP(A799,データ,11,0))</f>
        <v/>
      </c>
      <c r="I800" s="70" t="str">
        <f aca="false">IF(A799="",0,VLOOKUP(A799,データ,12,0))</f>
        <v/>
      </c>
      <c r="J800" s="70" t="str">
        <f aca="false">H800*I800</f>
        <v/>
      </c>
      <c r="K800" s="48"/>
      <c r="L800" s="66"/>
    </row>
    <row r="801" customFormat="false" ht="13.5" hidden="false" customHeight="true" outlineLevel="0" collapsed="false">
      <c r="B801" s="67"/>
      <c r="C801" s="68" t="str">
        <f aca="false">IF($B799="","",VLOOKUP($A799,データ,3,0))</f>
        <v/>
      </c>
      <c r="D801" s="69" t="str">
        <f aca="false">IF($B799="","",VLOOKUP($A799,データ,4,0))</f>
        <v/>
      </c>
      <c r="E801" s="20" t="str">
        <f aca="false">IF(B799="","",VLOOKUP($A799,データ,2,0))</f>
        <v/>
      </c>
      <c r="F801" s="63" t="str">
        <f aca="false">IF(C799="","",VLOOKUP($A799,データ,2,0))</f>
        <v/>
      </c>
      <c r="G801" s="64" t="str">
        <f aca="false">IF(A799="","",IF(VLOOKUP(A799,データ,13,0)=0,"",VLOOKUP(VLOOKUP(A799,データ,13,0),品名,2)))</f>
        <v/>
      </c>
      <c r="H801" s="70" t="str">
        <f aca="false">IF(A799="",0,VLOOKUP(A799,データ,14,0))</f>
        <v/>
      </c>
      <c r="I801" s="70" t="str">
        <f aca="false">IF(A799="",0,VLOOKUP(A799,データ,15,0))</f>
        <v/>
      </c>
      <c r="J801" s="70" t="str">
        <f aca="false">H801*I801</f>
        <v/>
      </c>
      <c r="K801" s="48"/>
      <c r="L801" s="66"/>
    </row>
    <row r="802" customFormat="false" ht="13.5" hidden="false" customHeight="true" outlineLevel="0" collapsed="false">
      <c r="B802" s="67"/>
      <c r="C802" s="68"/>
      <c r="D802" s="69"/>
      <c r="E802" s="20" t="str">
        <f aca="false">IF(B800="","",VLOOKUP($A800,データ,2,0))</f>
        <v/>
      </c>
      <c r="F802" s="63" t="str">
        <f aca="false">IF(C800="","",VLOOKUP($A800,データ,2,0))</f>
        <v/>
      </c>
      <c r="G802" s="64" t="str">
        <f aca="false">IF(A799="","",IF(VLOOKUP(A799,データ,16,0)=0,"",VLOOKUP(VLOOKUP(A799,データ,16,0),品名,2)))</f>
        <v/>
      </c>
      <c r="H802" s="70" t="str">
        <f aca="false">IF(A799="",0,VLOOKUP(A799,データ,17,0))</f>
        <v/>
      </c>
      <c r="I802" s="70" t="str">
        <f aca="false">IF(A799="",0,VLOOKUP(A799,データ,18,0))</f>
        <v/>
      </c>
      <c r="J802" s="70" t="str">
        <f aca="false">H802*I802</f>
        <v/>
      </c>
      <c r="K802" s="48"/>
      <c r="L802" s="66"/>
    </row>
    <row r="803" customFormat="false" ht="13.5" hidden="false" customHeight="true" outlineLevel="0" collapsed="false">
      <c r="B803" s="67"/>
      <c r="C803" s="68"/>
      <c r="D803" s="69"/>
      <c r="E803" s="20" t="str">
        <f aca="false">IF(B801="","",VLOOKUP($A801,データ,2,0))</f>
        <v/>
      </c>
      <c r="F803" s="63" t="str">
        <f aca="false">IF(C801="","",VLOOKUP($A801,データ,2,0))</f>
        <v/>
      </c>
      <c r="G803" s="64" t="str">
        <f aca="false">IF(A799="","",IF(VLOOKUP(A799,データ,19,0)=0,"",VLOOKUP(VLOOKUP(A799,データ,19,0),品名,2)))</f>
        <v/>
      </c>
      <c r="H803" s="71" t="str">
        <f aca="false">IF(A799="",0,VLOOKUP(A799,データ,20,0))</f>
        <v/>
      </c>
      <c r="I803" s="72" t="str">
        <f aca="false">IF(A799="",0,VLOOKUP(A799,データ,21,0))</f>
        <v/>
      </c>
      <c r="J803" s="72" t="str">
        <f aca="false">H803*I803</f>
        <v/>
      </c>
      <c r="K803" s="48"/>
      <c r="L803" s="66"/>
    </row>
    <row r="804" customFormat="false" ht="13.5" hidden="false" customHeight="true" outlineLevel="0" collapsed="false">
      <c r="B804" s="67" t="str">
        <f aca="false">IF(I804&gt;=1,"k","")</f>
        <v>k</v>
      </c>
      <c r="C804" s="27"/>
      <c r="D804" s="73"/>
      <c r="E804" s="20" t="str">
        <f aca="false">IF(B802="","",VLOOKUP($A802,データ,2,0))</f>
        <v/>
      </c>
      <c r="F804" s="63" t="str">
        <f aca="false">IF(C802="","",VLOOKUP($A802,データ,2,0))</f>
        <v/>
      </c>
      <c r="G804" s="5" t="s">
        <v>38</v>
      </c>
      <c r="H804" s="5"/>
      <c r="I804" s="46" t="str">
        <f aca="false">SUM(I799:I803)</f>
        <v/>
      </c>
      <c r="J804" s="46" t="str">
        <f aca="false">SUM(J799:J803)</f>
        <v/>
      </c>
      <c r="K804" s="46" t="str">
        <f aca="false">IF(J804&lt;5000,J804,5000)</f>
        <v/>
      </c>
      <c r="L804" s="47" t="n">
        <f aca="false">+J804-K804</f>
        <v>0</v>
      </c>
    </row>
    <row r="805" customFormat="false" ht="13.5" hidden="false" customHeight="true" outlineLevel="0" collapsed="false">
      <c r="A805" s="1" t="str">
        <f aca="false">IF(B805&gt;=1,SMALL(順,B805),"")</f>
        <v/>
      </c>
      <c r="C805" s="77" t="s">
        <v>37</v>
      </c>
      <c r="D805" s="77"/>
      <c r="E805" s="77"/>
      <c r="F805" s="77"/>
      <c r="G805" s="77"/>
      <c r="H805" s="77"/>
      <c r="I805" s="77"/>
      <c r="J805" s="77"/>
      <c r="K805" s="75" t="n">
        <f aca="true">IF(K804&lt;1,"",SUMIF($B$8:INDIRECT("b"&amp;ROW()),"=k",$K$8:$K$707))</f>
        <v>0</v>
      </c>
      <c r="L805" s="76"/>
    </row>
    <row r="806" customFormat="false" ht="13.5" hidden="false" customHeight="true" outlineLevel="0" collapsed="false">
      <c r="A806" s="61" t="str">
        <f aca="false">IF(B806="","",SMALL(順,B806))</f>
        <v/>
      </c>
      <c r="B806" s="1" t="str">
        <f aca="false">IF(B799="","",IF(B799+1&gt;入力用!$W$8,"",B799+1))</f>
        <v/>
      </c>
      <c r="C806" s="23" t="str">
        <f aca="false">B806</f>
        <v/>
      </c>
      <c r="D806" s="62"/>
      <c r="E806" s="20" t="str">
        <f aca="false">IF($B806="","",VLOOKUP($A806,データ,5,0))</f>
        <v/>
      </c>
      <c r="F806" s="63" t="str">
        <f aca="false">IF($B806="","",VLOOKUP($A806,データ,6,0))</f>
        <v/>
      </c>
      <c r="G806" s="64" t="str">
        <f aca="false">IF(A806="","",IF(VLOOKUP(A806,データ,7,0)=0,"",VLOOKUP(VLOOKUP(A806,データ,7,0),品名,2)))</f>
        <v/>
      </c>
      <c r="H806" s="65" t="str">
        <f aca="false">IF(A806="",0,VLOOKUP(A806,データ,8,0))</f>
        <v/>
      </c>
      <c r="I806" s="65" t="str">
        <f aca="false">IF(A806="",0,VLOOKUP(A806,データ,9,0))</f>
        <v/>
      </c>
      <c r="J806" s="65" t="str">
        <f aca="false">H806*I806</f>
        <v/>
      </c>
      <c r="K806" s="48"/>
      <c r="L806" s="66"/>
    </row>
    <row r="807" customFormat="false" ht="13.5" hidden="false" customHeight="true" outlineLevel="0" collapsed="false">
      <c r="B807" s="67"/>
      <c r="C807" s="68"/>
      <c r="D807" s="69"/>
      <c r="E807" s="20" t="str">
        <f aca="false">IF(B805="","",VLOOKUP($A805,データ,2,0))</f>
        <v/>
      </c>
      <c r="F807" s="63" t="n">
        <f aca="false">IF(C805="","",VLOOKUP($A805,データ,2,0))</f>
        <v>1</v>
      </c>
      <c r="G807" s="64" t="str">
        <f aca="false">IF(A806="","",IF(VLOOKUP(A806,データ,10,0)=0,"",VLOOKUP(VLOOKUP(A806,データ,10,0),品名,2)))</f>
        <v/>
      </c>
      <c r="H807" s="70" t="str">
        <f aca="false">IF(A806="",0,VLOOKUP(A806,データ,11,0))</f>
        <v/>
      </c>
      <c r="I807" s="70" t="str">
        <f aca="false">IF(A806="",0,VLOOKUP(A806,データ,12,0))</f>
        <v/>
      </c>
      <c r="J807" s="70" t="str">
        <f aca="false">H807*I807</f>
        <v/>
      </c>
      <c r="K807" s="48"/>
      <c r="L807" s="66"/>
    </row>
    <row r="808" customFormat="false" ht="13.5" hidden="false" customHeight="true" outlineLevel="0" collapsed="false">
      <c r="B808" s="67"/>
      <c r="C808" s="68" t="str">
        <f aca="false">IF($B806="","",VLOOKUP($A806,データ,3,0))</f>
        <v/>
      </c>
      <c r="D808" s="69" t="str">
        <f aca="false">IF($B806="","",VLOOKUP($A806,データ,4,0))</f>
        <v/>
      </c>
      <c r="E808" s="20" t="str">
        <f aca="false">IF(B806="","",VLOOKUP($A806,データ,2,0))</f>
        <v/>
      </c>
      <c r="F808" s="63" t="str">
        <f aca="false">IF(C806="","",VLOOKUP($A806,データ,2,0))</f>
        <v/>
      </c>
      <c r="G808" s="64" t="str">
        <f aca="false">IF(A806="","",IF(VLOOKUP(A806,データ,13,0)=0,"",VLOOKUP(VLOOKUP(A806,データ,13,0),品名,2)))</f>
        <v/>
      </c>
      <c r="H808" s="70" t="str">
        <f aca="false">IF(A806="",0,VLOOKUP(A806,データ,14,0))</f>
        <v/>
      </c>
      <c r="I808" s="70" t="str">
        <f aca="false">IF(A806="",0,VLOOKUP(A806,データ,15,0))</f>
        <v/>
      </c>
      <c r="J808" s="70" t="str">
        <f aca="false">H808*I808</f>
        <v/>
      </c>
      <c r="K808" s="48"/>
      <c r="L808" s="66"/>
    </row>
    <row r="809" customFormat="false" ht="13.5" hidden="false" customHeight="true" outlineLevel="0" collapsed="false">
      <c r="B809" s="67"/>
      <c r="C809" s="68"/>
      <c r="D809" s="69"/>
      <c r="E809" s="20" t="str">
        <f aca="false">IF(B807="","",VLOOKUP($A807,データ,2,0))</f>
        <v/>
      </c>
      <c r="F809" s="63" t="str">
        <f aca="false">IF(C807="","",VLOOKUP($A807,データ,2,0))</f>
        <v/>
      </c>
      <c r="G809" s="64" t="str">
        <f aca="false">IF(A806="","",IF(VLOOKUP(A806,データ,16,0)=0,"",VLOOKUP(VLOOKUP(A806,データ,16,0),品名,2)))</f>
        <v/>
      </c>
      <c r="H809" s="70" t="str">
        <f aca="false">IF(A806="",0,VLOOKUP(A806,データ,17,0))</f>
        <v/>
      </c>
      <c r="I809" s="70" t="str">
        <f aca="false">IF(A806="",0,VLOOKUP(A806,データ,18,0))</f>
        <v/>
      </c>
      <c r="J809" s="70" t="str">
        <f aca="false">H809*I809</f>
        <v/>
      </c>
      <c r="K809" s="48"/>
      <c r="L809" s="66"/>
    </row>
    <row r="810" customFormat="false" ht="13.5" hidden="false" customHeight="true" outlineLevel="0" collapsed="false">
      <c r="B810" s="67"/>
      <c r="C810" s="68"/>
      <c r="D810" s="69"/>
      <c r="E810" s="20" t="str">
        <f aca="false">IF(B808="","",VLOOKUP($A808,データ,2,0))</f>
        <v/>
      </c>
      <c r="F810" s="63" t="str">
        <f aca="false">IF(C808="","",VLOOKUP($A808,データ,2,0))</f>
        <v/>
      </c>
      <c r="G810" s="64" t="str">
        <f aca="false">IF(A806="","",IF(VLOOKUP(A806,データ,19,0)=0,"",VLOOKUP(VLOOKUP(A806,データ,19,0),品名,2)))</f>
        <v/>
      </c>
      <c r="H810" s="71" t="str">
        <f aca="false">IF(A806="",0,VLOOKUP(A806,データ,20,0))</f>
        <v/>
      </c>
      <c r="I810" s="72" t="str">
        <f aca="false">IF(A806="",0,VLOOKUP(A806,データ,21,0))</f>
        <v/>
      </c>
      <c r="J810" s="72" t="str">
        <f aca="false">H810*I810</f>
        <v/>
      </c>
      <c r="K810" s="48"/>
      <c r="L810" s="66"/>
    </row>
    <row r="811" customFormat="false" ht="13.5" hidden="false" customHeight="true" outlineLevel="0" collapsed="false">
      <c r="B811" s="67" t="str">
        <f aca="false">IF(I811&gt;=1,"k","")</f>
        <v>k</v>
      </c>
      <c r="C811" s="27"/>
      <c r="D811" s="73"/>
      <c r="E811" s="20" t="str">
        <f aca="false">IF(B809="","",VLOOKUP($A809,データ,2,0))</f>
        <v/>
      </c>
      <c r="F811" s="63" t="str">
        <f aca="false">IF(C809="","",VLOOKUP($A809,データ,2,0))</f>
        <v/>
      </c>
      <c r="G811" s="5" t="s">
        <v>38</v>
      </c>
      <c r="H811" s="5"/>
      <c r="I811" s="46" t="str">
        <f aca="false">SUM(I806:I810)</f>
        <v/>
      </c>
      <c r="J811" s="46" t="str">
        <f aca="false">SUM(J806:J810)</f>
        <v/>
      </c>
      <c r="K811" s="46" t="str">
        <f aca="false">IF(J811&lt;5000,J811,5000)</f>
        <v/>
      </c>
      <c r="L811" s="47" t="n">
        <f aca="false">+J811-K811</f>
        <v>0</v>
      </c>
    </row>
    <row r="812" customFormat="false" ht="13.5" hidden="false" customHeight="true" outlineLevel="0" collapsed="false">
      <c r="A812" s="1" t="str">
        <f aca="false">IF(B812&gt;=1,SMALL(順,B812),"")</f>
        <v/>
      </c>
      <c r="C812" s="77" t="s">
        <v>37</v>
      </c>
      <c r="D812" s="77"/>
      <c r="E812" s="77"/>
      <c r="F812" s="77"/>
      <c r="G812" s="77"/>
      <c r="H812" s="77"/>
      <c r="I812" s="77"/>
      <c r="J812" s="77"/>
      <c r="K812" s="75" t="n">
        <f aca="true">IF(K811&lt;1,"",SUMIF($B$8:INDIRECT("b"&amp;ROW()),"=k",$K$8:$K$707))</f>
        <v>0</v>
      </c>
      <c r="L812" s="76"/>
    </row>
    <row r="813" customFormat="false" ht="13.5" hidden="false" customHeight="true" outlineLevel="0" collapsed="false">
      <c r="A813" s="61" t="str">
        <f aca="false">IF(B813="","",SMALL(順,B813))</f>
        <v/>
      </c>
      <c r="B813" s="1" t="str">
        <f aca="false">IF(B806="","",IF(B806+1&gt;入力用!$W$8,"",B806+1))</f>
        <v/>
      </c>
      <c r="C813" s="23" t="str">
        <f aca="false">B813</f>
        <v/>
      </c>
      <c r="D813" s="62"/>
      <c r="E813" s="20" t="str">
        <f aca="false">IF($B813="","",VLOOKUP($A813,データ,5,0))</f>
        <v/>
      </c>
      <c r="F813" s="63" t="str">
        <f aca="false">IF($B813="","",VLOOKUP($A813,データ,6,0))</f>
        <v/>
      </c>
      <c r="G813" s="64" t="str">
        <f aca="false">IF(A813="","",IF(VLOOKUP(A813,データ,7,0)=0,"",VLOOKUP(VLOOKUP(A813,データ,7,0),品名,2)))</f>
        <v/>
      </c>
      <c r="H813" s="65" t="str">
        <f aca="false">IF(A813="",0,VLOOKUP(A813,データ,8,0))</f>
        <v/>
      </c>
      <c r="I813" s="65" t="str">
        <f aca="false">IF(A813="",0,VLOOKUP(A813,データ,9,0))</f>
        <v/>
      </c>
      <c r="J813" s="65" t="str">
        <f aca="false">H813*I813</f>
        <v/>
      </c>
      <c r="K813" s="48"/>
      <c r="L813" s="66"/>
    </row>
    <row r="814" customFormat="false" ht="13.5" hidden="false" customHeight="true" outlineLevel="0" collapsed="false">
      <c r="B814" s="67"/>
      <c r="C814" s="68"/>
      <c r="D814" s="69"/>
      <c r="E814" s="20" t="str">
        <f aca="false">IF(B812="","",VLOOKUP($A812,データ,2,0))</f>
        <v/>
      </c>
      <c r="F814" s="63" t="n">
        <f aca="false">IF(C812="","",VLOOKUP($A812,データ,2,0))</f>
        <v>1</v>
      </c>
      <c r="G814" s="64" t="str">
        <f aca="false">IF(A813="","",IF(VLOOKUP(A813,データ,10,0)=0,"",VLOOKUP(VLOOKUP(A813,データ,10,0),品名,2)))</f>
        <v/>
      </c>
      <c r="H814" s="70" t="str">
        <f aca="false">IF(A813="",0,VLOOKUP(A813,データ,11,0))</f>
        <v/>
      </c>
      <c r="I814" s="70" t="str">
        <f aca="false">IF(A813="",0,VLOOKUP(A813,データ,12,0))</f>
        <v/>
      </c>
      <c r="J814" s="70" t="str">
        <f aca="false">H814*I814</f>
        <v/>
      </c>
      <c r="K814" s="48"/>
      <c r="L814" s="66"/>
    </row>
    <row r="815" customFormat="false" ht="13.5" hidden="false" customHeight="true" outlineLevel="0" collapsed="false">
      <c r="B815" s="67"/>
      <c r="C815" s="68" t="str">
        <f aca="false">IF($B813="","",VLOOKUP($A813,データ,3,0))</f>
        <v/>
      </c>
      <c r="D815" s="69" t="str">
        <f aca="false">IF($B813="","",VLOOKUP($A813,データ,4,0))</f>
        <v/>
      </c>
      <c r="E815" s="20" t="str">
        <f aca="false">IF(B813="","",VLOOKUP($A813,データ,2,0))</f>
        <v/>
      </c>
      <c r="F815" s="63" t="str">
        <f aca="false">IF(C813="","",VLOOKUP($A813,データ,2,0))</f>
        <v/>
      </c>
      <c r="G815" s="64" t="str">
        <f aca="false">IF(A813="","",IF(VLOOKUP(A813,データ,13,0)=0,"",VLOOKUP(VLOOKUP(A813,データ,13,0),品名,2)))</f>
        <v/>
      </c>
      <c r="H815" s="70" t="str">
        <f aca="false">IF(A813="",0,VLOOKUP(A813,データ,14,0))</f>
        <v/>
      </c>
      <c r="I815" s="70" t="str">
        <f aca="false">IF(A813="",0,VLOOKUP(A813,データ,15,0))</f>
        <v/>
      </c>
      <c r="J815" s="70" t="str">
        <f aca="false">H815*I815</f>
        <v/>
      </c>
      <c r="K815" s="48"/>
      <c r="L815" s="66"/>
    </row>
    <row r="816" customFormat="false" ht="13.5" hidden="false" customHeight="true" outlineLevel="0" collapsed="false">
      <c r="B816" s="67"/>
      <c r="C816" s="68"/>
      <c r="D816" s="69"/>
      <c r="E816" s="20" t="str">
        <f aca="false">IF(B814="","",VLOOKUP($A814,データ,2,0))</f>
        <v/>
      </c>
      <c r="F816" s="63" t="str">
        <f aca="false">IF(C814="","",VLOOKUP($A814,データ,2,0))</f>
        <v/>
      </c>
      <c r="G816" s="64" t="str">
        <f aca="false">IF(A813="","",IF(VLOOKUP(A813,データ,16,0)=0,"",VLOOKUP(VLOOKUP(A813,データ,16,0),品名,2)))</f>
        <v/>
      </c>
      <c r="H816" s="70" t="str">
        <f aca="false">IF(A813="",0,VLOOKUP(A813,データ,17,0))</f>
        <v/>
      </c>
      <c r="I816" s="70" t="str">
        <f aca="false">IF(A813="",0,VLOOKUP(A813,データ,18,0))</f>
        <v/>
      </c>
      <c r="J816" s="70" t="str">
        <f aca="false">H816*I816</f>
        <v/>
      </c>
      <c r="K816" s="48"/>
      <c r="L816" s="66"/>
    </row>
    <row r="817" customFormat="false" ht="13.5" hidden="false" customHeight="true" outlineLevel="0" collapsed="false">
      <c r="B817" s="67"/>
      <c r="C817" s="68"/>
      <c r="D817" s="69"/>
      <c r="E817" s="20" t="str">
        <f aca="false">IF(B815="","",VLOOKUP($A815,データ,2,0))</f>
        <v/>
      </c>
      <c r="F817" s="63" t="str">
        <f aca="false">IF(C815="","",VLOOKUP($A815,データ,2,0))</f>
        <v/>
      </c>
      <c r="G817" s="64" t="str">
        <f aca="false">IF(A813="","",IF(VLOOKUP(A813,データ,19,0)=0,"",VLOOKUP(VLOOKUP(A813,データ,19,0),品名,2)))</f>
        <v/>
      </c>
      <c r="H817" s="71" t="str">
        <f aca="false">IF(A813="",0,VLOOKUP(A813,データ,20,0))</f>
        <v/>
      </c>
      <c r="I817" s="72" t="str">
        <f aca="false">IF(A813="",0,VLOOKUP(A813,データ,21,0))</f>
        <v/>
      </c>
      <c r="J817" s="72" t="str">
        <f aca="false">H817*I817</f>
        <v/>
      </c>
      <c r="K817" s="48"/>
      <c r="L817" s="66"/>
    </row>
    <row r="818" customFormat="false" ht="13.5" hidden="false" customHeight="true" outlineLevel="0" collapsed="false">
      <c r="B818" s="67" t="str">
        <f aca="false">IF(I818&gt;=1,"k","")</f>
        <v>k</v>
      </c>
      <c r="C818" s="27"/>
      <c r="D818" s="73"/>
      <c r="E818" s="20" t="str">
        <f aca="false">IF(B816="","",VLOOKUP($A816,データ,2,0))</f>
        <v/>
      </c>
      <c r="F818" s="63" t="str">
        <f aca="false">IF(C816="","",VLOOKUP($A816,データ,2,0))</f>
        <v/>
      </c>
      <c r="G818" s="5" t="s">
        <v>38</v>
      </c>
      <c r="H818" s="5"/>
      <c r="I818" s="46" t="str">
        <f aca="false">SUM(I813:I817)</f>
        <v/>
      </c>
      <c r="J818" s="46" t="str">
        <f aca="false">SUM(J813:J817)</f>
        <v/>
      </c>
      <c r="K818" s="46" t="str">
        <f aca="false">IF(J818&lt;5000,J818,5000)</f>
        <v/>
      </c>
      <c r="L818" s="47" t="n">
        <f aca="false">+J818-K818</f>
        <v>0</v>
      </c>
    </row>
    <row r="819" customFormat="false" ht="13.5" hidden="false" customHeight="true" outlineLevel="0" collapsed="false">
      <c r="A819" s="1" t="str">
        <f aca="false">IF(B819&gt;=1,SMALL(順,B819),"")</f>
        <v/>
      </c>
      <c r="C819" s="77" t="s">
        <v>37</v>
      </c>
      <c r="D819" s="77"/>
      <c r="E819" s="77"/>
      <c r="F819" s="77"/>
      <c r="G819" s="77"/>
      <c r="H819" s="77"/>
      <c r="I819" s="77"/>
      <c r="J819" s="77"/>
      <c r="K819" s="75" t="n">
        <f aca="true">IF(K818&lt;1,"",SUMIF($B$8:INDIRECT("b"&amp;ROW()),"=k",$K$8:$K$707))</f>
        <v>0</v>
      </c>
      <c r="L819" s="76"/>
    </row>
    <row r="820" customFormat="false" ht="13.5" hidden="false" customHeight="true" outlineLevel="0" collapsed="false">
      <c r="A820" s="61" t="str">
        <f aca="false">IF(B820="","",SMALL(順,B820))</f>
        <v/>
      </c>
      <c r="B820" s="1" t="str">
        <f aca="false">IF(B813="","",IF(B813+1&gt;入力用!$W$8,"",B813+1))</f>
        <v/>
      </c>
      <c r="C820" s="23" t="str">
        <f aca="false">B820</f>
        <v/>
      </c>
      <c r="D820" s="62"/>
      <c r="E820" s="20" t="str">
        <f aca="false">IF($B820="","",VLOOKUP($A820,データ,5,0))</f>
        <v/>
      </c>
      <c r="F820" s="63" t="str">
        <f aca="false">IF($B820="","",VLOOKUP($A820,データ,6,0))</f>
        <v/>
      </c>
      <c r="G820" s="64" t="str">
        <f aca="false">IF(A820="","",IF(VLOOKUP(A820,データ,7,0)=0,"",VLOOKUP(VLOOKUP(A820,データ,7,0),品名,2)))</f>
        <v/>
      </c>
      <c r="H820" s="65" t="str">
        <f aca="false">IF(A820="",0,VLOOKUP(A820,データ,8,0))</f>
        <v/>
      </c>
      <c r="I820" s="65" t="str">
        <f aca="false">IF(A820="",0,VLOOKUP(A820,データ,9,0))</f>
        <v/>
      </c>
      <c r="J820" s="65" t="str">
        <f aca="false">H820*I820</f>
        <v/>
      </c>
      <c r="K820" s="48"/>
      <c r="L820" s="66"/>
    </row>
    <row r="821" customFormat="false" ht="13.5" hidden="false" customHeight="true" outlineLevel="0" collapsed="false">
      <c r="B821" s="67"/>
      <c r="C821" s="68"/>
      <c r="D821" s="69"/>
      <c r="E821" s="20" t="str">
        <f aca="false">IF(B819="","",VLOOKUP($A819,データ,2,0))</f>
        <v/>
      </c>
      <c r="F821" s="63" t="n">
        <f aca="false">IF(C819="","",VLOOKUP($A819,データ,2,0))</f>
        <v>1</v>
      </c>
      <c r="G821" s="64" t="str">
        <f aca="false">IF(A820="","",IF(VLOOKUP(A820,データ,10,0)=0,"",VLOOKUP(VLOOKUP(A820,データ,10,0),品名,2)))</f>
        <v/>
      </c>
      <c r="H821" s="70" t="str">
        <f aca="false">IF(A820="",0,VLOOKUP(A820,データ,11,0))</f>
        <v/>
      </c>
      <c r="I821" s="70" t="str">
        <f aca="false">IF(A820="",0,VLOOKUP(A820,データ,12,0))</f>
        <v/>
      </c>
      <c r="J821" s="70" t="str">
        <f aca="false">H821*I821</f>
        <v/>
      </c>
      <c r="K821" s="48"/>
      <c r="L821" s="66"/>
    </row>
    <row r="822" customFormat="false" ht="13.5" hidden="false" customHeight="true" outlineLevel="0" collapsed="false">
      <c r="B822" s="67"/>
      <c r="C822" s="68" t="str">
        <f aca="false">IF($B820="","",VLOOKUP($A820,データ,3,0))</f>
        <v/>
      </c>
      <c r="D822" s="69" t="str">
        <f aca="false">IF($B820="","",VLOOKUP($A820,データ,4,0))</f>
        <v/>
      </c>
      <c r="E822" s="20" t="str">
        <f aca="false">IF(B820="","",VLOOKUP($A820,データ,2,0))</f>
        <v/>
      </c>
      <c r="F822" s="63" t="str">
        <f aca="false">IF(C820="","",VLOOKUP($A820,データ,2,0))</f>
        <v/>
      </c>
      <c r="G822" s="64" t="str">
        <f aca="false">IF(A820="","",IF(VLOOKUP(A820,データ,13,0)=0,"",VLOOKUP(VLOOKUP(A820,データ,13,0),品名,2)))</f>
        <v/>
      </c>
      <c r="H822" s="70" t="str">
        <f aca="false">IF(A820="",0,VLOOKUP(A820,データ,14,0))</f>
        <v/>
      </c>
      <c r="I822" s="70" t="str">
        <f aca="false">IF(A820="",0,VLOOKUP(A820,データ,15,0))</f>
        <v/>
      </c>
      <c r="J822" s="70" t="str">
        <f aca="false">H822*I822</f>
        <v/>
      </c>
      <c r="K822" s="48"/>
      <c r="L822" s="66"/>
    </row>
    <row r="823" customFormat="false" ht="13.5" hidden="false" customHeight="true" outlineLevel="0" collapsed="false">
      <c r="B823" s="67"/>
      <c r="C823" s="68"/>
      <c r="D823" s="69"/>
      <c r="E823" s="20" t="str">
        <f aca="false">IF(B821="","",VLOOKUP($A821,データ,2,0))</f>
        <v/>
      </c>
      <c r="F823" s="63" t="str">
        <f aca="false">IF(C821="","",VLOOKUP($A821,データ,2,0))</f>
        <v/>
      </c>
      <c r="G823" s="64" t="str">
        <f aca="false">IF(A820="","",IF(VLOOKUP(A820,データ,16,0)=0,"",VLOOKUP(VLOOKUP(A820,データ,16,0),品名,2)))</f>
        <v/>
      </c>
      <c r="H823" s="70" t="str">
        <f aca="false">IF(A820="",0,VLOOKUP(A820,データ,17,0))</f>
        <v/>
      </c>
      <c r="I823" s="70" t="str">
        <f aca="false">IF(A820="",0,VLOOKUP(A820,データ,18,0))</f>
        <v/>
      </c>
      <c r="J823" s="70" t="str">
        <f aca="false">H823*I823</f>
        <v/>
      </c>
      <c r="K823" s="48"/>
      <c r="L823" s="66"/>
    </row>
    <row r="824" customFormat="false" ht="13.5" hidden="false" customHeight="true" outlineLevel="0" collapsed="false">
      <c r="B824" s="67"/>
      <c r="C824" s="68"/>
      <c r="D824" s="69"/>
      <c r="E824" s="20" t="str">
        <f aca="false">IF(B822="","",VLOOKUP($A822,データ,2,0))</f>
        <v/>
      </c>
      <c r="F824" s="63" t="str">
        <f aca="false">IF(C822="","",VLOOKUP($A822,データ,2,0))</f>
        <v/>
      </c>
      <c r="G824" s="64" t="str">
        <f aca="false">IF(A820="","",IF(VLOOKUP(A820,データ,19,0)=0,"",VLOOKUP(VLOOKUP(A820,データ,19,0),品名,2)))</f>
        <v/>
      </c>
      <c r="H824" s="71" t="str">
        <f aca="false">IF(A820="",0,VLOOKUP(A820,データ,20,0))</f>
        <v/>
      </c>
      <c r="I824" s="72" t="str">
        <f aca="false">IF(A820="",0,VLOOKUP(A820,データ,21,0))</f>
        <v/>
      </c>
      <c r="J824" s="72" t="str">
        <f aca="false">H824*I824</f>
        <v/>
      </c>
      <c r="K824" s="48"/>
      <c r="L824" s="66"/>
    </row>
    <row r="825" customFormat="false" ht="13.5" hidden="false" customHeight="true" outlineLevel="0" collapsed="false">
      <c r="B825" s="67" t="str">
        <f aca="false">IF(I825&gt;=1,"k","")</f>
        <v>k</v>
      </c>
      <c r="C825" s="27"/>
      <c r="D825" s="73"/>
      <c r="E825" s="20" t="str">
        <f aca="false">IF(B823="","",VLOOKUP($A823,データ,2,0))</f>
        <v/>
      </c>
      <c r="F825" s="63" t="str">
        <f aca="false">IF(C823="","",VLOOKUP($A823,データ,2,0))</f>
        <v/>
      </c>
      <c r="G825" s="5" t="s">
        <v>38</v>
      </c>
      <c r="H825" s="5"/>
      <c r="I825" s="46" t="str">
        <f aca="false">SUM(I820:I824)</f>
        <v/>
      </c>
      <c r="J825" s="46" t="str">
        <f aca="false">SUM(J820:J824)</f>
        <v/>
      </c>
      <c r="K825" s="46" t="str">
        <f aca="false">IF(J825&lt;5000,J825,5000)</f>
        <v/>
      </c>
      <c r="L825" s="47" t="n">
        <f aca="false">+J825-K825</f>
        <v>0</v>
      </c>
    </row>
    <row r="826" customFormat="false" ht="13.5" hidden="false" customHeight="true" outlineLevel="0" collapsed="false">
      <c r="A826" s="1" t="str">
        <f aca="false">IF(B826&gt;=1,SMALL(順,B826),"")</f>
        <v/>
      </c>
      <c r="C826" s="77" t="s">
        <v>37</v>
      </c>
      <c r="D826" s="77"/>
      <c r="E826" s="77"/>
      <c r="F826" s="77"/>
      <c r="G826" s="77"/>
      <c r="H826" s="77"/>
      <c r="I826" s="77"/>
      <c r="J826" s="77"/>
      <c r="K826" s="75" t="n">
        <f aca="true">IF(K825&lt;1,"",SUMIF($B$8:INDIRECT("b"&amp;ROW()),"=k",$K$8:$K$707))</f>
        <v>0</v>
      </c>
      <c r="L826" s="76"/>
    </row>
    <row r="827" customFormat="false" ht="13.5" hidden="false" customHeight="true" outlineLevel="0" collapsed="false">
      <c r="A827" s="61" t="str">
        <f aca="false">IF(B827="","",SMALL(順,B827))</f>
        <v/>
      </c>
      <c r="B827" s="1" t="str">
        <f aca="false">IF(B820="","",IF(B820+1&gt;入力用!$W$8,"",B820+1))</f>
        <v/>
      </c>
      <c r="C827" s="23" t="str">
        <f aca="false">B827</f>
        <v/>
      </c>
      <c r="D827" s="62"/>
      <c r="E827" s="20" t="str">
        <f aca="false">IF($B827="","",VLOOKUP($A827,データ,5,0))</f>
        <v/>
      </c>
      <c r="F827" s="63" t="str">
        <f aca="false">IF($B827="","",VLOOKUP($A827,データ,6,0))</f>
        <v/>
      </c>
      <c r="G827" s="64" t="str">
        <f aca="false">IF(A827="","",IF(VLOOKUP(A827,データ,7,0)=0,"",VLOOKUP(VLOOKUP(A827,データ,7,0),品名,2)))</f>
        <v/>
      </c>
      <c r="H827" s="65" t="str">
        <f aca="false">IF(A827="",0,VLOOKUP(A827,データ,8,0))</f>
        <v/>
      </c>
      <c r="I827" s="65" t="str">
        <f aca="false">IF(A827="",0,VLOOKUP(A827,データ,9,0))</f>
        <v/>
      </c>
      <c r="J827" s="65" t="str">
        <f aca="false">H827*I827</f>
        <v/>
      </c>
      <c r="K827" s="48"/>
      <c r="L827" s="66"/>
    </row>
    <row r="828" customFormat="false" ht="13.5" hidden="false" customHeight="true" outlineLevel="0" collapsed="false">
      <c r="B828" s="67"/>
      <c r="C828" s="68"/>
      <c r="D828" s="69"/>
      <c r="E828" s="20" t="str">
        <f aca="false">IF(B826="","",VLOOKUP($A826,データ,2,0))</f>
        <v/>
      </c>
      <c r="F828" s="63" t="n">
        <f aca="false">IF(C826="","",VLOOKUP($A826,データ,2,0))</f>
        <v>1</v>
      </c>
      <c r="G828" s="64" t="str">
        <f aca="false">IF(A827="","",IF(VLOOKUP(A827,データ,10,0)=0,"",VLOOKUP(VLOOKUP(A827,データ,10,0),品名,2)))</f>
        <v/>
      </c>
      <c r="H828" s="70" t="str">
        <f aca="false">IF(A827="",0,VLOOKUP(A827,データ,11,0))</f>
        <v/>
      </c>
      <c r="I828" s="70" t="str">
        <f aca="false">IF(A827="",0,VLOOKUP(A827,データ,12,0))</f>
        <v/>
      </c>
      <c r="J828" s="70" t="str">
        <f aca="false">H828*I828</f>
        <v/>
      </c>
      <c r="K828" s="48"/>
      <c r="L828" s="66"/>
    </row>
    <row r="829" customFormat="false" ht="13.5" hidden="false" customHeight="true" outlineLevel="0" collapsed="false">
      <c r="B829" s="67"/>
      <c r="C829" s="68" t="str">
        <f aca="false">IF($B827="","",VLOOKUP($A827,データ,3,0))</f>
        <v/>
      </c>
      <c r="D829" s="69" t="str">
        <f aca="false">IF($B827="","",VLOOKUP($A827,データ,4,0))</f>
        <v/>
      </c>
      <c r="E829" s="20" t="str">
        <f aca="false">IF(B827="","",VLOOKUP($A827,データ,2,0))</f>
        <v/>
      </c>
      <c r="F829" s="63" t="str">
        <f aca="false">IF(C827="","",VLOOKUP($A827,データ,2,0))</f>
        <v/>
      </c>
      <c r="G829" s="64" t="str">
        <f aca="false">IF(A827="","",IF(VLOOKUP(A827,データ,13,0)=0,"",VLOOKUP(VLOOKUP(A827,データ,13,0),品名,2)))</f>
        <v/>
      </c>
      <c r="H829" s="70" t="str">
        <f aca="false">IF(A827="",0,VLOOKUP(A827,データ,14,0))</f>
        <v/>
      </c>
      <c r="I829" s="70" t="str">
        <f aca="false">IF(A827="",0,VLOOKUP(A827,データ,15,0))</f>
        <v/>
      </c>
      <c r="J829" s="70" t="str">
        <f aca="false">H829*I829</f>
        <v/>
      </c>
      <c r="K829" s="48"/>
      <c r="L829" s="66"/>
    </row>
    <row r="830" customFormat="false" ht="13.5" hidden="false" customHeight="true" outlineLevel="0" collapsed="false">
      <c r="B830" s="67"/>
      <c r="C830" s="68"/>
      <c r="D830" s="69"/>
      <c r="E830" s="20" t="str">
        <f aca="false">IF(B828="","",VLOOKUP($A828,データ,2,0))</f>
        <v/>
      </c>
      <c r="F830" s="63" t="str">
        <f aca="false">IF(C828="","",VLOOKUP($A828,データ,2,0))</f>
        <v/>
      </c>
      <c r="G830" s="64" t="str">
        <f aca="false">IF(A827="","",IF(VLOOKUP(A827,データ,16,0)=0,"",VLOOKUP(VLOOKUP(A827,データ,16,0),品名,2)))</f>
        <v/>
      </c>
      <c r="H830" s="70" t="str">
        <f aca="false">IF(A827="",0,VLOOKUP(A827,データ,17,0))</f>
        <v/>
      </c>
      <c r="I830" s="70" t="str">
        <f aca="false">IF(A827="",0,VLOOKUP(A827,データ,18,0))</f>
        <v/>
      </c>
      <c r="J830" s="70" t="str">
        <f aca="false">H830*I830</f>
        <v/>
      </c>
      <c r="K830" s="48"/>
      <c r="L830" s="66"/>
    </row>
    <row r="831" customFormat="false" ht="13.5" hidden="false" customHeight="true" outlineLevel="0" collapsed="false">
      <c r="B831" s="67"/>
      <c r="C831" s="68"/>
      <c r="D831" s="69"/>
      <c r="E831" s="20" t="str">
        <f aca="false">IF(B829="","",VLOOKUP($A829,データ,2,0))</f>
        <v/>
      </c>
      <c r="F831" s="63" t="str">
        <f aca="false">IF(C829="","",VLOOKUP($A829,データ,2,0))</f>
        <v/>
      </c>
      <c r="G831" s="64" t="str">
        <f aca="false">IF(A827="","",IF(VLOOKUP(A827,データ,19,0)=0,"",VLOOKUP(VLOOKUP(A827,データ,19,0),品名,2)))</f>
        <v/>
      </c>
      <c r="H831" s="71" t="str">
        <f aca="false">IF(A827="",0,VLOOKUP(A827,データ,20,0))</f>
        <v/>
      </c>
      <c r="I831" s="72" t="str">
        <f aca="false">IF(A827="",0,VLOOKUP(A827,データ,21,0))</f>
        <v/>
      </c>
      <c r="J831" s="72" t="str">
        <f aca="false">H831*I831</f>
        <v/>
      </c>
      <c r="K831" s="48"/>
      <c r="L831" s="66"/>
    </row>
    <row r="832" customFormat="false" ht="13.5" hidden="false" customHeight="true" outlineLevel="0" collapsed="false">
      <c r="B832" s="67" t="str">
        <f aca="false">IF(I832&gt;=1,"k","")</f>
        <v>k</v>
      </c>
      <c r="C832" s="27"/>
      <c r="D832" s="73"/>
      <c r="E832" s="20" t="str">
        <f aca="false">IF(B830="","",VLOOKUP($A830,データ,2,0))</f>
        <v/>
      </c>
      <c r="F832" s="63" t="str">
        <f aca="false">IF(C830="","",VLOOKUP($A830,データ,2,0))</f>
        <v/>
      </c>
      <c r="G832" s="5" t="s">
        <v>38</v>
      </c>
      <c r="H832" s="5"/>
      <c r="I832" s="46" t="str">
        <f aca="false">SUM(I827:I831)</f>
        <v/>
      </c>
      <c r="J832" s="46" t="str">
        <f aca="false">SUM(J827:J831)</f>
        <v/>
      </c>
      <c r="K832" s="46" t="str">
        <f aca="false">IF(J832&lt;5000,J832,5000)</f>
        <v/>
      </c>
      <c r="L832" s="47" t="n">
        <f aca="false">+J832-K832</f>
        <v>0</v>
      </c>
    </row>
    <row r="833" customFormat="false" ht="13.5" hidden="false" customHeight="true" outlineLevel="0" collapsed="false">
      <c r="A833" s="1" t="str">
        <f aca="false">IF(B833&gt;=1,SMALL(順,B833),"")</f>
        <v/>
      </c>
      <c r="C833" s="77" t="s">
        <v>37</v>
      </c>
      <c r="D833" s="77"/>
      <c r="E833" s="77"/>
      <c r="F833" s="77"/>
      <c r="G833" s="77"/>
      <c r="H833" s="77"/>
      <c r="I833" s="77"/>
      <c r="J833" s="77"/>
      <c r="K833" s="75" t="n">
        <f aca="true">IF(K832&lt;1,"",SUMIF($B$8:INDIRECT("b"&amp;ROW()),"=k",$K$8:$K$707))</f>
        <v>0</v>
      </c>
      <c r="L833" s="76"/>
    </row>
    <row r="834" customFormat="false" ht="13.5" hidden="false" customHeight="true" outlineLevel="0" collapsed="false">
      <c r="A834" s="61" t="str">
        <f aca="false">IF(B834="","",SMALL(順,B834))</f>
        <v/>
      </c>
      <c r="B834" s="1" t="str">
        <f aca="false">IF(B827="","",IF(B827+1&gt;入力用!$W$8,"",B827+1))</f>
        <v/>
      </c>
      <c r="C834" s="23" t="str">
        <f aca="false">B834</f>
        <v/>
      </c>
      <c r="D834" s="62"/>
      <c r="E834" s="20" t="str">
        <f aca="false">IF($B834="","",VLOOKUP($A834,データ,5,0))</f>
        <v/>
      </c>
      <c r="F834" s="63" t="str">
        <f aca="false">IF($B834="","",VLOOKUP($A834,データ,6,0))</f>
        <v/>
      </c>
      <c r="G834" s="64" t="str">
        <f aca="false">IF(A834="","",IF(VLOOKUP(A834,データ,7,0)=0,"",VLOOKUP(VLOOKUP(A834,データ,7,0),品名,2)))</f>
        <v/>
      </c>
      <c r="H834" s="65" t="str">
        <f aca="false">IF(A834="",0,VLOOKUP(A834,データ,8,0))</f>
        <v/>
      </c>
      <c r="I834" s="65" t="str">
        <f aca="false">IF(A834="",0,VLOOKUP(A834,データ,9,0))</f>
        <v/>
      </c>
      <c r="J834" s="65" t="str">
        <f aca="false">H834*I834</f>
        <v/>
      </c>
      <c r="K834" s="48"/>
      <c r="L834" s="66"/>
    </row>
    <row r="835" customFormat="false" ht="13.5" hidden="false" customHeight="true" outlineLevel="0" collapsed="false">
      <c r="B835" s="67"/>
      <c r="C835" s="68"/>
      <c r="D835" s="69"/>
      <c r="E835" s="20" t="str">
        <f aca="false">IF(B833="","",VLOOKUP($A833,データ,2,0))</f>
        <v/>
      </c>
      <c r="F835" s="63" t="n">
        <f aca="false">IF(C833="","",VLOOKUP($A833,データ,2,0))</f>
        <v>1</v>
      </c>
      <c r="G835" s="64" t="str">
        <f aca="false">IF(A834="","",IF(VLOOKUP(A834,データ,10,0)=0,"",VLOOKUP(VLOOKUP(A834,データ,10,0),品名,2)))</f>
        <v/>
      </c>
      <c r="H835" s="70" t="str">
        <f aca="false">IF(A834="",0,VLOOKUP(A834,データ,11,0))</f>
        <v/>
      </c>
      <c r="I835" s="70" t="str">
        <f aca="false">IF(A834="",0,VLOOKUP(A834,データ,12,0))</f>
        <v/>
      </c>
      <c r="J835" s="70" t="str">
        <f aca="false">H835*I835</f>
        <v/>
      </c>
      <c r="K835" s="48"/>
      <c r="L835" s="66"/>
    </row>
    <row r="836" customFormat="false" ht="13.5" hidden="false" customHeight="true" outlineLevel="0" collapsed="false">
      <c r="B836" s="67"/>
      <c r="C836" s="68" t="str">
        <f aca="false">IF($B834="","",VLOOKUP($A834,データ,3,0))</f>
        <v/>
      </c>
      <c r="D836" s="69" t="str">
        <f aca="false">IF($B834="","",VLOOKUP($A834,データ,4,0))</f>
        <v/>
      </c>
      <c r="E836" s="20" t="str">
        <f aca="false">IF(B834="","",VLOOKUP($A834,データ,2,0))</f>
        <v/>
      </c>
      <c r="F836" s="63" t="str">
        <f aca="false">IF(C834="","",VLOOKUP($A834,データ,2,0))</f>
        <v/>
      </c>
      <c r="G836" s="64" t="str">
        <f aca="false">IF(A834="","",IF(VLOOKUP(A834,データ,13,0)=0,"",VLOOKUP(VLOOKUP(A834,データ,13,0),品名,2)))</f>
        <v/>
      </c>
      <c r="H836" s="70" t="str">
        <f aca="false">IF(A834="",0,VLOOKUP(A834,データ,14,0))</f>
        <v/>
      </c>
      <c r="I836" s="70" t="str">
        <f aca="false">IF(A834="",0,VLOOKUP(A834,データ,15,0))</f>
        <v/>
      </c>
      <c r="J836" s="70" t="str">
        <f aca="false">H836*I836</f>
        <v/>
      </c>
      <c r="K836" s="48"/>
      <c r="L836" s="66"/>
    </row>
    <row r="837" customFormat="false" ht="13.5" hidden="false" customHeight="true" outlineLevel="0" collapsed="false">
      <c r="B837" s="67"/>
      <c r="C837" s="68"/>
      <c r="D837" s="69"/>
      <c r="E837" s="20" t="str">
        <f aca="false">IF(B835="","",VLOOKUP($A835,データ,2,0))</f>
        <v/>
      </c>
      <c r="F837" s="63" t="str">
        <f aca="false">IF(C835="","",VLOOKUP($A835,データ,2,0))</f>
        <v/>
      </c>
      <c r="G837" s="64" t="str">
        <f aca="false">IF(A834="","",IF(VLOOKUP(A834,データ,16,0)=0,"",VLOOKUP(VLOOKUP(A834,データ,16,0),品名,2)))</f>
        <v/>
      </c>
      <c r="H837" s="70" t="str">
        <f aca="false">IF(A834="",0,VLOOKUP(A834,データ,17,0))</f>
        <v/>
      </c>
      <c r="I837" s="70" t="str">
        <f aca="false">IF(A834="",0,VLOOKUP(A834,データ,18,0))</f>
        <v/>
      </c>
      <c r="J837" s="70" t="str">
        <f aca="false">H837*I837</f>
        <v/>
      </c>
      <c r="K837" s="48"/>
      <c r="L837" s="66"/>
    </row>
    <row r="838" customFormat="false" ht="13.5" hidden="false" customHeight="true" outlineLevel="0" collapsed="false">
      <c r="B838" s="67"/>
      <c r="C838" s="68"/>
      <c r="D838" s="69"/>
      <c r="E838" s="20" t="str">
        <f aca="false">IF(B836="","",VLOOKUP($A836,データ,2,0))</f>
        <v/>
      </c>
      <c r="F838" s="63" t="str">
        <f aca="false">IF(C836="","",VLOOKUP($A836,データ,2,0))</f>
        <v/>
      </c>
      <c r="G838" s="64" t="str">
        <f aca="false">IF(A834="","",IF(VLOOKUP(A834,データ,19,0)=0,"",VLOOKUP(VLOOKUP(A834,データ,19,0),品名,2)))</f>
        <v/>
      </c>
      <c r="H838" s="71" t="str">
        <f aca="false">IF(A834="",0,VLOOKUP(A834,データ,20,0))</f>
        <v/>
      </c>
      <c r="I838" s="72" t="str">
        <f aca="false">IF(A834="",0,VLOOKUP(A834,データ,21,0))</f>
        <v/>
      </c>
      <c r="J838" s="72" t="str">
        <f aca="false">H838*I838</f>
        <v/>
      </c>
      <c r="K838" s="48"/>
      <c r="L838" s="66"/>
    </row>
    <row r="839" customFormat="false" ht="13.5" hidden="false" customHeight="true" outlineLevel="0" collapsed="false">
      <c r="B839" s="67" t="str">
        <f aca="false">IF(I839&gt;=1,"k","")</f>
        <v>k</v>
      </c>
      <c r="C839" s="27"/>
      <c r="D839" s="73"/>
      <c r="E839" s="20" t="str">
        <f aca="false">IF(B837="","",VLOOKUP($A837,データ,2,0))</f>
        <v/>
      </c>
      <c r="F839" s="63" t="str">
        <f aca="false">IF(C837="","",VLOOKUP($A837,データ,2,0))</f>
        <v/>
      </c>
      <c r="G839" s="5" t="s">
        <v>38</v>
      </c>
      <c r="H839" s="5"/>
      <c r="I839" s="46" t="str">
        <f aca="false">SUM(I834:I838)</f>
        <v/>
      </c>
      <c r="J839" s="46" t="str">
        <f aca="false">SUM(J834:J838)</f>
        <v/>
      </c>
      <c r="K839" s="46" t="str">
        <f aca="false">IF(J839&lt;5000,J839,5000)</f>
        <v/>
      </c>
      <c r="L839" s="47" t="n">
        <f aca="false">+J839-K839</f>
        <v>0</v>
      </c>
    </row>
    <row r="840" customFormat="false" ht="13.5" hidden="false" customHeight="true" outlineLevel="0" collapsed="false">
      <c r="A840" s="1" t="str">
        <f aca="false">IF(B840&gt;=1,SMALL(順,B840),"")</f>
        <v/>
      </c>
      <c r="C840" s="77" t="s">
        <v>37</v>
      </c>
      <c r="D840" s="77"/>
      <c r="E840" s="77"/>
      <c r="F840" s="77"/>
      <c r="G840" s="77"/>
      <c r="H840" s="77"/>
      <c r="I840" s="77"/>
      <c r="J840" s="77"/>
      <c r="K840" s="75" t="n">
        <f aca="true">IF(K839&lt;1,"",SUMIF($B$8:INDIRECT("b"&amp;ROW()),"=k",$K$8:$K$707))</f>
        <v>0</v>
      </c>
      <c r="L840" s="76"/>
    </row>
    <row r="841" customFormat="false" ht="13.5" hidden="false" customHeight="true" outlineLevel="0" collapsed="false">
      <c r="A841" s="61" t="str">
        <f aca="false">IF(B841="","",SMALL(順,B841))</f>
        <v/>
      </c>
      <c r="B841" s="1" t="str">
        <f aca="false">IF(B834="","",IF(B834+1&gt;入力用!$W$8,"",B834+1))</f>
        <v/>
      </c>
      <c r="C841" s="23" t="str">
        <f aca="false">B841</f>
        <v/>
      </c>
      <c r="D841" s="62"/>
      <c r="E841" s="20" t="str">
        <f aca="false">IF($B841="","",VLOOKUP($A841,データ,5,0))</f>
        <v/>
      </c>
      <c r="F841" s="63" t="str">
        <f aca="false">IF($B841="","",VLOOKUP($A841,データ,6,0))</f>
        <v/>
      </c>
      <c r="G841" s="64" t="str">
        <f aca="false">IF(A841="","",IF(VLOOKUP(A841,データ,7,0)=0,"",VLOOKUP(VLOOKUP(A841,データ,7,0),品名,2)))</f>
        <v/>
      </c>
      <c r="H841" s="65" t="str">
        <f aca="false">IF(A841="",0,VLOOKUP(A841,データ,8,0))</f>
        <v/>
      </c>
      <c r="I841" s="65" t="str">
        <f aca="false">IF(A841="",0,VLOOKUP(A841,データ,9,0))</f>
        <v/>
      </c>
      <c r="J841" s="65" t="str">
        <f aca="false">H841*I841</f>
        <v/>
      </c>
      <c r="K841" s="48"/>
      <c r="L841" s="66"/>
    </row>
    <row r="842" customFormat="false" ht="13.5" hidden="false" customHeight="true" outlineLevel="0" collapsed="false">
      <c r="B842" s="67"/>
      <c r="C842" s="68"/>
      <c r="D842" s="69"/>
      <c r="E842" s="20" t="str">
        <f aca="false">IF(B840="","",VLOOKUP($A840,データ,2,0))</f>
        <v/>
      </c>
      <c r="F842" s="63" t="n">
        <f aca="false">IF(C840="","",VLOOKUP($A840,データ,2,0))</f>
        <v>1</v>
      </c>
      <c r="G842" s="64" t="str">
        <f aca="false">IF(A841="","",IF(VLOOKUP(A841,データ,10,0)=0,"",VLOOKUP(VLOOKUP(A841,データ,10,0),品名,2)))</f>
        <v/>
      </c>
      <c r="H842" s="70" t="str">
        <f aca="false">IF(A841="",0,VLOOKUP(A841,データ,11,0))</f>
        <v/>
      </c>
      <c r="I842" s="70" t="str">
        <f aca="false">IF(A841="",0,VLOOKUP(A841,データ,12,0))</f>
        <v/>
      </c>
      <c r="J842" s="70" t="str">
        <f aca="false">H842*I842</f>
        <v/>
      </c>
      <c r="K842" s="48"/>
      <c r="L842" s="66"/>
    </row>
    <row r="843" customFormat="false" ht="13.5" hidden="false" customHeight="true" outlineLevel="0" collapsed="false">
      <c r="B843" s="67"/>
      <c r="C843" s="68" t="str">
        <f aca="false">IF($B841="","",VLOOKUP($A841,データ,3,0))</f>
        <v/>
      </c>
      <c r="D843" s="69" t="str">
        <f aca="false">IF($B841="","",VLOOKUP($A841,データ,4,0))</f>
        <v/>
      </c>
      <c r="E843" s="20" t="str">
        <f aca="false">IF(B841="","",VLOOKUP($A841,データ,2,0))</f>
        <v/>
      </c>
      <c r="F843" s="63" t="str">
        <f aca="false">IF(C841="","",VLOOKUP($A841,データ,2,0))</f>
        <v/>
      </c>
      <c r="G843" s="64" t="str">
        <f aca="false">IF(A841="","",IF(VLOOKUP(A841,データ,13,0)=0,"",VLOOKUP(VLOOKUP(A841,データ,13,0),品名,2)))</f>
        <v/>
      </c>
      <c r="H843" s="70" t="str">
        <f aca="false">IF(A841="",0,VLOOKUP(A841,データ,14,0))</f>
        <v/>
      </c>
      <c r="I843" s="70" t="str">
        <f aca="false">IF(A841="",0,VLOOKUP(A841,データ,15,0))</f>
        <v/>
      </c>
      <c r="J843" s="70" t="str">
        <f aca="false">H843*I843</f>
        <v/>
      </c>
      <c r="K843" s="48"/>
      <c r="L843" s="66"/>
    </row>
    <row r="844" customFormat="false" ht="13.5" hidden="false" customHeight="true" outlineLevel="0" collapsed="false">
      <c r="B844" s="67"/>
      <c r="C844" s="68"/>
      <c r="D844" s="69"/>
      <c r="E844" s="20" t="str">
        <f aca="false">IF(B842="","",VLOOKUP($A842,データ,2,0))</f>
        <v/>
      </c>
      <c r="F844" s="63" t="str">
        <f aca="false">IF(C842="","",VLOOKUP($A842,データ,2,0))</f>
        <v/>
      </c>
      <c r="G844" s="64" t="str">
        <f aca="false">IF(A841="","",IF(VLOOKUP(A841,データ,16,0)=0,"",VLOOKUP(VLOOKUP(A841,データ,16,0),品名,2)))</f>
        <v/>
      </c>
      <c r="H844" s="70" t="str">
        <f aca="false">IF(A841="",0,VLOOKUP(A841,データ,17,0))</f>
        <v/>
      </c>
      <c r="I844" s="70" t="str">
        <f aca="false">IF(A841="",0,VLOOKUP(A841,データ,18,0))</f>
        <v/>
      </c>
      <c r="J844" s="70" t="str">
        <f aca="false">H844*I844</f>
        <v/>
      </c>
      <c r="K844" s="48"/>
      <c r="L844" s="66"/>
    </row>
    <row r="845" customFormat="false" ht="13.5" hidden="false" customHeight="true" outlineLevel="0" collapsed="false">
      <c r="B845" s="67"/>
      <c r="C845" s="68"/>
      <c r="D845" s="69"/>
      <c r="E845" s="20" t="str">
        <f aca="false">IF(B843="","",VLOOKUP($A843,データ,2,0))</f>
        <v/>
      </c>
      <c r="F845" s="63" t="str">
        <f aca="false">IF(C843="","",VLOOKUP($A843,データ,2,0))</f>
        <v/>
      </c>
      <c r="G845" s="64" t="str">
        <f aca="false">IF(A841="","",IF(VLOOKUP(A841,データ,19,0)=0,"",VLOOKUP(VLOOKUP(A841,データ,19,0),品名,2)))</f>
        <v/>
      </c>
      <c r="H845" s="71" t="str">
        <f aca="false">IF(A841="",0,VLOOKUP(A841,データ,20,0))</f>
        <v/>
      </c>
      <c r="I845" s="72" t="str">
        <f aca="false">IF(A841="",0,VLOOKUP(A841,データ,21,0))</f>
        <v/>
      </c>
      <c r="J845" s="72" t="str">
        <f aca="false">H845*I845</f>
        <v/>
      </c>
      <c r="K845" s="48"/>
      <c r="L845" s="66"/>
    </row>
    <row r="846" customFormat="false" ht="13.5" hidden="false" customHeight="true" outlineLevel="0" collapsed="false">
      <c r="B846" s="67" t="str">
        <f aca="false">IF(I846&gt;=1,"k","")</f>
        <v>k</v>
      </c>
      <c r="C846" s="27"/>
      <c r="D846" s="73"/>
      <c r="E846" s="20" t="str">
        <f aca="false">IF(B844="","",VLOOKUP($A844,データ,2,0))</f>
        <v/>
      </c>
      <c r="F846" s="63" t="str">
        <f aca="false">IF(C844="","",VLOOKUP($A844,データ,2,0))</f>
        <v/>
      </c>
      <c r="G846" s="5" t="s">
        <v>38</v>
      </c>
      <c r="H846" s="5"/>
      <c r="I846" s="46" t="str">
        <f aca="false">SUM(I841:I845)</f>
        <v/>
      </c>
      <c r="J846" s="46" t="str">
        <f aca="false">SUM(J841:J845)</f>
        <v/>
      </c>
      <c r="K846" s="46" t="str">
        <f aca="false">IF(J846&lt;5000,J846,5000)</f>
        <v/>
      </c>
      <c r="L846" s="47" t="n">
        <f aca="false">+J846-K846</f>
        <v>0</v>
      </c>
    </row>
    <row r="847" customFormat="false" ht="13.5" hidden="false" customHeight="true" outlineLevel="0" collapsed="false">
      <c r="A847" s="1" t="str">
        <f aca="false">IF(B847&gt;=1,SMALL(順,B847),"")</f>
        <v/>
      </c>
      <c r="C847" s="77" t="s">
        <v>37</v>
      </c>
      <c r="D847" s="77"/>
      <c r="E847" s="77"/>
      <c r="F847" s="77"/>
      <c r="G847" s="77"/>
      <c r="H847" s="77"/>
      <c r="I847" s="77"/>
      <c r="J847" s="77"/>
      <c r="K847" s="75" t="n">
        <f aca="true">IF(K846&lt;1,"",SUMIF($B$8:INDIRECT("b"&amp;ROW()),"=k",$K$8:$K$707))</f>
        <v>0</v>
      </c>
      <c r="L847" s="76"/>
    </row>
    <row r="848" customFormat="false" ht="13.5" hidden="false" customHeight="true" outlineLevel="0" collapsed="false">
      <c r="A848" s="61" t="str">
        <f aca="false">IF(B848="","",SMALL(順,B848))</f>
        <v/>
      </c>
      <c r="B848" s="1" t="str">
        <f aca="false">IF(B841="","",IF(B841+1&gt;入力用!$W$8,"",B841+1))</f>
        <v/>
      </c>
      <c r="C848" s="23" t="str">
        <f aca="false">B848</f>
        <v/>
      </c>
      <c r="D848" s="62"/>
      <c r="E848" s="20" t="str">
        <f aca="false">IF($B848="","",VLOOKUP($A848,データ,5,0))</f>
        <v/>
      </c>
      <c r="F848" s="63" t="str">
        <f aca="false">IF($B848="","",VLOOKUP($A848,データ,6,0))</f>
        <v/>
      </c>
      <c r="G848" s="64" t="str">
        <f aca="false">IF(A848="","",IF(VLOOKUP(A848,データ,7,0)=0,"",VLOOKUP(VLOOKUP(A848,データ,7,0),品名,2)))</f>
        <v/>
      </c>
      <c r="H848" s="65" t="str">
        <f aca="false">IF(A848="",0,VLOOKUP(A848,データ,8,0))</f>
        <v/>
      </c>
      <c r="I848" s="65" t="str">
        <f aca="false">IF(A848="",0,VLOOKUP(A848,データ,9,0))</f>
        <v/>
      </c>
      <c r="J848" s="65" t="str">
        <f aca="false">H848*I848</f>
        <v/>
      </c>
      <c r="K848" s="48"/>
      <c r="L848" s="66"/>
    </row>
    <row r="849" customFormat="false" ht="13.5" hidden="false" customHeight="true" outlineLevel="0" collapsed="false">
      <c r="B849" s="67"/>
      <c r="C849" s="68"/>
      <c r="D849" s="69"/>
      <c r="E849" s="20" t="str">
        <f aca="false">IF(B847="","",VLOOKUP($A847,データ,2,0))</f>
        <v/>
      </c>
      <c r="F849" s="63" t="n">
        <f aca="false">IF(C847="","",VLOOKUP($A847,データ,2,0))</f>
        <v>1</v>
      </c>
      <c r="G849" s="64" t="str">
        <f aca="false">IF(A848="","",IF(VLOOKUP(A848,データ,10,0)=0,"",VLOOKUP(VLOOKUP(A848,データ,10,0),品名,2)))</f>
        <v/>
      </c>
      <c r="H849" s="70" t="str">
        <f aca="false">IF(A848="",0,VLOOKUP(A848,データ,11,0))</f>
        <v/>
      </c>
      <c r="I849" s="70" t="str">
        <f aca="false">IF(A848="",0,VLOOKUP(A848,データ,12,0))</f>
        <v/>
      </c>
      <c r="J849" s="70" t="str">
        <f aca="false">H849*I849</f>
        <v/>
      </c>
      <c r="K849" s="48"/>
      <c r="L849" s="66"/>
    </row>
    <row r="850" customFormat="false" ht="13.5" hidden="false" customHeight="true" outlineLevel="0" collapsed="false">
      <c r="B850" s="67"/>
      <c r="C850" s="68" t="str">
        <f aca="false">IF($B848="","",VLOOKUP($A848,データ,3,0))</f>
        <v/>
      </c>
      <c r="D850" s="69" t="str">
        <f aca="false">IF($B848="","",VLOOKUP($A848,データ,4,0))</f>
        <v/>
      </c>
      <c r="E850" s="20" t="str">
        <f aca="false">IF(B848="","",VLOOKUP($A848,データ,2,0))</f>
        <v/>
      </c>
      <c r="F850" s="63" t="str">
        <f aca="false">IF(C848="","",VLOOKUP($A848,データ,2,0))</f>
        <v/>
      </c>
      <c r="G850" s="64" t="str">
        <f aca="false">IF(A848="","",IF(VLOOKUP(A848,データ,13,0)=0,"",VLOOKUP(VLOOKUP(A848,データ,13,0),品名,2)))</f>
        <v/>
      </c>
      <c r="H850" s="70" t="str">
        <f aca="false">IF(A848="",0,VLOOKUP(A848,データ,14,0))</f>
        <v/>
      </c>
      <c r="I850" s="70" t="str">
        <f aca="false">IF(A848="",0,VLOOKUP(A848,データ,15,0))</f>
        <v/>
      </c>
      <c r="J850" s="70" t="str">
        <f aca="false">H850*I850</f>
        <v/>
      </c>
      <c r="K850" s="48"/>
      <c r="L850" s="66"/>
    </row>
    <row r="851" customFormat="false" ht="13.5" hidden="false" customHeight="true" outlineLevel="0" collapsed="false">
      <c r="B851" s="67"/>
      <c r="C851" s="68"/>
      <c r="D851" s="69"/>
      <c r="E851" s="20" t="str">
        <f aca="false">IF(B849="","",VLOOKUP($A849,データ,2,0))</f>
        <v/>
      </c>
      <c r="F851" s="63" t="str">
        <f aca="false">IF(C849="","",VLOOKUP($A849,データ,2,0))</f>
        <v/>
      </c>
      <c r="G851" s="64" t="str">
        <f aca="false">IF(A848="","",IF(VLOOKUP(A848,データ,16,0)=0,"",VLOOKUP(VLOOKUP(A848,データ,16,0),品名,2)))</f>
        <v/>
      </c>
      <c r="H851" s="70" t="str">
        <f aca="false">IF(A848="",0,VLOOKUP(A848,データ,17,0))</f>
        <v/>
      </c>
      <c r="I851" s="70" t="str">
        <f aca="false">IF(A848="",0,VLOOKUP(A848,データ,18,0))</f>
        <v/>
      </c>
      <c r="J851" s="70" t="str">
        <f aca="false">H851*I851</f>
        <v/>
      </c>
      <c r="K851" s="48"/>
      <c r="L851" s="66"/>
    </row>
    <row r="852" customFormat="false" ht="13.5" hidden="false" customHeight="true" outlineLevel="0" collapsed="false">
      <c r="B852" s="67"/>
      <c r="C852" s="68"/>
      <c r="D852" s="69"/>
      <c r="E852" s="20" t="str">
        <f aca="false">IF(B850="","",VLOOKUP($A850,データ,2,0))</f>
        <v/>
      </c>
      <c r="F852" s="63" t="str">
        <f aca="false">IF(C850="","",VLOOKUP($A850,データ,2,0))</f>
        <v/>
      </c>
      <c r="G852" s="64" t="str">
        <f aca="false">IF(A848="","",IF(VLOOKUP(A848,データ,19,0)=0,"",VLOOKUP(VLOOKUP(A848,データ,19,0),品名,2)))</f>
        <v/>
      </c>
      <c r="H852" s="71" t="str">
        <f aca="false">IF(A848="",0,VLOOKUP(A848,データ,20,0))</f>
        <v/>
      </c>
      <c r="I852" s="72" t="str">
        <f aca="false">IF(A848="",0,VLOOKUP(A848,データ,21,0))</f>
        <v/>
      </c>
      <c r="J852" s="72" t="str">
        <f aca="false">H852*I852</f>
        <v/>
      </c>
      <c r="K852" s="48"/>
      <c r="L852" s="66"/>
    </row>
    <row r="853" customFormat="false" ht="13.5" hidden="false" customHeight="true" outlineLevel="0" collapsed="false">
      <c r="B853" s="67" t="str">
        <f aca="false">IF(I853&gt;=1,"k","")</f>
        <v>k</v>
      </c>
      <c r="C853" s="27"/>
      <c r="D853" s="73"/>
      <c r="E853" s="20" t="str">
        <f aca="false">IF(B851="","",VLOOKUP($A851,データ,2,0))</f>
        <v/>
      </c>
      <c r="F853" s="63" t="str">
        <f aca="false">IF(C851="","",VLOOKUP($A851,データ,2,0))</f>
        <v/>
      </c>
      <c r="G853" s="5" t="s">
        <v>38</v>
      </c>
      <c r="H853" s="5"/>
      <c r="I853" s="46" t="str">
        <f aca="false">SUM(I848:I852)</f>
        <v/>
      </c>
      <c r="J853" s="46" t="str">
        <f aca="false">SUM(J848:J852)</f>
        <v/>
      </c>
      <c r="K853" s="46" t="str">
        <f aca="false">IF(J853&lt;5000,J853,5000)</f>
        <v/>
      </c>
      <c r="L853" s="47" t="n">
        <f aca="false">+J853-K853</f>
        <v>0</v>
      </c>
    </row>
    <row r="854" customFormat="false" ht="13.5" hidden="false" customHeight="true" outlineLevel="0" collapsed="false">
      <c r="A854" s="1" t="str">
        <f aca="false">IF(B854&gt;=1,SMALL(順,B854),"")</f>
        <v/>
      </c>
      <c r="C854" s="77" t="s">
        <v>37</v>
      </c>
      <c r="D854" s="77"/>
      <c r="E854" s="77"/>
      <c r="F854" s="77"/>
      <c r="G854" s="77"/>
      <c r="H854" s="77"/>
      <c r="I854" s="77"/>
      <c r="J854" s="77"/>
      <c r="K854" s="75" t="n">
        <f aca="true">IF(K853&lt;1,"",SUMIF($B$8:INDIRECT("b"&amp;ROW()),"=k",$K$8:$K$707))</f>
        <v>0</v>
      </c>
      <c r="L854" s="76"/>
    </row>
    <row r="855" customFormat="false" ht="13.5" hidden="false" customHeight="true" outlineLevel="0" collapsed="false">
      <c r="A855" s="61" t="str">
        <f aca="false">IF(B855="","",SMALL(順,B855))</f>
        <v/>
      </c>
      <c r="B855" s="1" t="str">
        <f aca="false">IF(B848="","",IF(B848+1&gt;入力用!$W$8,"",B848+1))</f>
        <v/>
      </c>
      <c r="C855" s="23" t="str">
        <f aca="false">B855</f>
        <v/>
      </c>
      <c r="D855" s="62"/>
      <c r="E855" s="20" t="str">
        <f aca="false">IF($B855="","",VLOOKUP($A855,データ,5,0))</f>
        <v/>
      </c>
      <c r="F855" s="63" t="str">
        <f aca="false">IF($B855="","",VLOOKUP($A855,データ,6,0))</f>
        <v/>
      </c>
      <c r="G855" s="64" t="str">
        <f aca="false">IF(A855="","",IF(VLOOKUP(A855,データ,7,0)=0,"",VLOOKUP(VLOOKUP(A855,データ,7,0),品名,2)))</f>
        <v/>
      </c>
      <c r="H855" s="65" t="str">
        <f aca="false">IF(A855="",0,VLOOKUP(A855,データ,8,0))</f>
        <v/>
      </c>
      <c r="I855" s="65" t="str">
        <f aca="false">IF(A855="",0,VLOOKUP(A855,データ,9,0))</f>
        <v/>
      </c>
      <c r="J855" s="65" t="str">
        <f aca="false">H855*I855</f>
        <v/>
      </c>
      <c r="K855" s="48"/>
      <c r="L855" s="66"/>
    </row>
    <row r="856" customFormat="false" ht="13.5" hidden="false" customHeight="true" outlineLevel="0" collapsed="false">
      <c r="B856" s="67"/>
      <c r="C856" s="68"/>
      <c r="D856" s="69"/>
      <c r="E856" s="20" t="str">
        <f aca="false">IF(B854="","",VLOOKUP($A854,データ,2,0))</f>
        <v/>
      </c>
      <c r="F856" s="63" t="n">
        <f aca="false">IF(C854="","",VLOOKUP($A854,データ,2,0))</f>
        <v>1</v>
      </c>
      <c r="G856" s="64" t="str">
        <f aca="false">IF(A855="","",IF(VLOOKUP(A855,データ,10,0)=0,"",VLOOKUP(VLOOKUP(A855,データ,10,0),品名,2)))</f>
        <v/>
      </c>
      <c r="H856" s="70" t="str">
        <f aca="false">IF(A855="",0,VLOOKUP(A855,データ,11,0))</f>
        <v/>
      </c>
      <c r="I856" s="70" t="str">
        <f aca="false">IF(A855="",0,VLOOKUP(A855,データ,12,0))</f>
        <v/>
      </c>
      <c r="J856" s="70" t="str">
        <f aca="false">H856*I856</f>
        <v/>
      </c>
      <c r="K856" s="48"/>
      <c r="L856" s="66"/>
    </row>
    <row r="857" customFormat="false" ht="13.5" hidden="false" customHeight="true" outlineLevel="0" collapsed="false">
      <c r="B857" s="67"/>
      <c r="C857" s="68" t="str">
        <f aca="false">IF($B855="","",VLOOKUP($A855,データ,3,0))</f>
        <v/>
      </c>
      <c r="D857" s="69" t="str">
        <f aca="false">IF($B855="","",VLOOKUP($A855,データ,4,0))</f>
        <v/>
      </c>
      <c r="E857" s="20" t="str">
        <f aca="false">IF(B855="","",VLOOKUP($A855,データ,2,0))</f>
        <v/>
      </c>
      <c r="F857" s="63" t="str">
        <f aca="false">IF(C855="","",VLOOKUP($A855,データ,2,0))</f>
        <v/>
      </c>
      <c r="G857" s="64" t="str">
        <f aca="false">IF(A855="","",IF(VLOOKUP(A855,データ,13,0)=0,"",VLOOKUP(VLOOKUP(A855,データ,13,0),品名,2)))</f>
        <v/>
      </c>
      <c r="H857" s="70" t="str">
        <f aca="false">IF(A855="",0,VLOOKUP(A855,データ,14,0))</f>
        <v/>
      </c>
      <c r="I857" s="70" t="str">
        <f aca="false">IF(A855="",0,VLOOKUP(A855,データ,15,0))</f>
        <v/>
      </c>
      <c r="J857" s="70" t="str">
        <f aca="false">H857*I857</f>
        <v/>
      </c>
      <c r="K857" s="48"/>
      <c r="L857" s="66"/>
    </row>
    <row r="858" customFormat="false" ht="13.5" hidden="false" customHeight="true" outlineLevel="0" collapsed="false">
      <c r="B858" s="67"/>
      <c r="C858" s="68"/>
      <c r="D858" s="69"/>
      <c r="E858" s="20" t="str">
        <f aca="false">IF(B856="","",VLOOKUP($A856,データ,2,0))</f>
        <v/>
      </c>
      <c r="F858" s="63" t="str">
        <f aca="false">IF(C856="","",VLOOKUP($A856,データ,2,0))</f>
        <v/>
      </c>
      <c r="G858" s="64" t="str">
        <f aca="false">IF(A855="","",IF(VLOOKUP(A855,データ,16,0)=0,"",VLOOKUP(VLOOKUP(A855,データ,16,0),品名,2)))</f>
        <v/>
      </c>
      <c r="H858" s="70" t="str">
        <f aca="false">IF(A855="",0,VLOOKUP(A855,データ,17,0))</f>
        <v/>
      </c>
      <c r="I858" s="70" t="str">
        <f aca="false">IF(A855="",0,VLOOKUP(A855,データ,18,0))</f>
        <v/>
      </c>
      <c r="J858" s="70" t="str">
        <f aca="false">H858*I858</f>
        <v/>
      </c>
      <c r="K858" s="48"/>
      <c r="L858" s="66"/>
    </row>
    <row r="859" customFormat="false" ht="13.5" hidden="false" customHeight="true" outlineLevel="0" collapsed="false">
      <c r="B859" s="67"/>
      <c r="C859" s="68"/>
      <c r="D859" s="69"/>
      <c r="E859" s="20" t="str">
        <f aca="false">IF(B857="","",VLOOKUP($A857,データ,2,0))</f>
        <v/>
      </c>
      <c r="F859" s="63" t="str">
        <f aca="false">IF(C857="","",VLOOKUP($A857,データ,2,0))</f>
        <v/>
      </c>
      <c r="G859" s="64" t="str">
        <f aca="false">IF(A855="","",IF(VLOOKUP(A855,データ,19,0)=0,"",VLOOKUP(VLOOKUP(A855,データ,19,0),品名,2)))</f>
        <v/>
      </c>
      <c r="H859" s="71" t="str">
        <f aca="false">IF(A855="",0,VLOOKUP(A855,データ,20,0))</f>
        <v/>
      </c>
      <c r="I859" s="72" t="str">
        <f aca="false">IF(A855="",0,VLOOKUP(A855,データ,21,0))</f>
        <v/>
      </c>
      <c r="J859" s="72" t="str">
        <f aca="false">H859*I859</f>
        <v/>
      </c>
      <c r="K859" s="48"/>
      <c r="L859" s="66"/>
    </row>
    <row r="860" customFormat="false" ht="13.5" hidden="false" customHeight="true" outlineLevel="0" collapsed="false">
      <c r="B860" s="67" t="str">
        <f aca="false">IF(I860&gt;=1,"k","")</f>
        <v>k</v>
      </c>
      <c r="C860" s="27"/>
      <c r="D860" s="73"/>
      <c r="E860" s="20" t="str">
        <f aca="false">IF(B858="","",VLOOKUP($A858,データ,2,0))</f>
        <v/>
      </c>
      <c r="F860" s="63" t="str">
        <f aca="false">IF(C858="","",VLOOKUP($A858,データ,2,0))</f>
        <v/>
      </c>
      <c r="G860" s="5" t="s">
        <v>38</v>
      </c>
      <c r="H860" s="5"/>
      <c r="I860" s="46" t="str">
        <f aca="false">SUM(I855:I859)</f>
        <v/>
      </c>
      <c r="J860" s="46" t="str">
        <f aca="false">SUM(J855:J859)</f>
        <v/>
      </c>
      <c r="K860" s="46" t="str">
        <f aca="false">IF(J860&lt;5000,J860,5000)</f>
        <v/>
      </c>
      <c r="L860" s="47" t="n">
        <f aca="false">+J860-K860</f>
        <v>0</v>
      </c>
    </row>
    <row r="861" customFormat="false" ht="13.5" hidden="false" customHeight="true" outlineLevel="0" collapsed="false">
      <c r="A861" s="1" t="str">
        <f aca="false">IF(B861&gt;=1,SMALL(順,B861),"")</f>
        <v/>
      </c>
      <c r="C861" s="77" t="s">
        <v>37</v>
      </c>
      <c r="D861" s="77"/>
      <c r="E861" s="77"/>
      <c r="F861" s="77"/>
      <c r="G861" s="77"/>
      <c r="H861" s="77"/>
      <c r="I861" s="77"/>
      <c r="J861" s="77"/>
      <c r="K861" s="75" t="n">
        <f aca="true">IF(K860&lt;1,"",SUMIF($B$8:INDIRECT("b"&amp;ROW()),"=k",$K$8:$K$707))</f>
        <v>0</v>
      </c>
      <c r="L861" s="76"/>
    </row>
    <row r="862" customFormat="false" ht="13.5" hidden="false" customHeight="true" outlineLevel="0" collapsed="false">
      <c r="A862" s="61" t="str">
        <f aca="false">IF(B862="","",SMALL(順,B862))</f>
        <v/>
      </c>
      <c r="B862" s="1" t="str">
        <f aca="false">IF(B855="","",IF(B855+1&gt;入力用!$W$8,"",B855+1))</f>
        <v/>
      </c>
      <c r="C862" s="23" t="str">
        <f aca="false">B862</f>
        <v/>
      </c>
      <c r="D862" s="62"/>
      <c r="E862" s="20" t="str">
        <f aca="false">IF($B862="","",VLOOKUP($A862,データ,5,0))</f>
        <v/>
      </c>
      <c r="F862" s="63" t="str">
        <f aca="false">IF($B862="","",VLOOKUP($A862,データ,6,0))</f>
        <v/>
      </c>
      <c r="G862" s="64" t="str">
        <f aca="false">IF(A862="","",IF(VLOOKUP(A862,データ,7,0)=0,"",VLOOKUP(VLOOKUP(A862,データ,7,0),品名,2)))</f>
        <v/>
      </c>
      <c r="H862" s="65" t="str">
        <f aca="false">IF(A862="",0,VLOOKUP(A862,データ,8,0))</f>
        <v/>
      </c>
      <c r="I862" s="65" t="str">
        <f aca="false">IF(A862="",0,VLOOKUP(A862,データ,9,0))</f>
        <v/>
      </c>
      <c r="J862" s="65" t="str">
        <f aca="false">H862*I862</f>
        <v/>
      </c>
      <c r="K862" s="48"/>
      <c r="L862" s="66"/>
    </row>
    <row r="863" customFormat="false" ht="13.5" hidden="false" customHeight="true" outlineLevel="0" collapsed="false">
      <c r="B863" s="67"/>
      <c r="C863" s="68"/>
      <c r="D863" s="69"/>
      <c r="E863" s="20" t="str">
        <f aca="false">IF(B861="","",VLOOKUP($A861,データ,2,0))</f>
        <v/>
      </c>
      <c r="F863" s="63" t="n">
        <f aca="false">IF(C861="","",VLOOKUP($A861,データ,2,0))</f>
        <v>1</v>
      </c>
      <c r="G863" s="64" t="str">
        <f aca="false">IF(A862="","",IF(VLOOKUP(A862,データ,10,0)=0,"",VLOOKUP(VLOOKUP(A862,データ,10,0),品名,2)))</f>
        <v/>
      </c>
      <c r="H863" s="70" t="str">
        <f aca="false">IF(A862="",0,VLOOKUP(A862,データ,11,0))</f>
        <v/>
      </c>
      <c r="I863" s="70" t="str">
        <f aca="false">IF(A862="",0,VLOOKUP(A862,データ,12,0))</f>
        <v/>
      </c>
      <c r="J863" s="70" t="str">
        <f aca="false">H863*I863</f>
        <v/>
      </c>
      <c r="K863" s="48"/>
      <c r="L863" s="66"/>
    </row>
    <row r="864" customFormat="false" ht="13.5" hidden="false" customHeight="true" outlineLevel="0" collapsed="false">
      <c r="B864" s="67"/>
      <c r="C864" s="68" t="str">
        <f aca="false">IF($B862="","",VLOOKUP($A862,データ,3,0))</f>
        <v/>
      </c>
      <c r="D864" s="69" t="str">
        <f aca="false">IF($B862="","",VLOOKUP($A862,データ,4,0))</f>
        <v/>
      </c>
      <c r="E864" s="20" t="str">
        <f aca="false">IF(B862="","",VLOOKUP($A862,データ,2,0))</f>
        <v/>
      </c>
      <c r="F864" s="63" t="str">
        <f aca="false">IF(C862="","",VLOOKUP($A862,データ,2,0))</f>
        <v/>
      </c>
      <c r="G864" s="64" t="str">
        <f aca="false">IF(A862="","",IF(VLOOKUP(A862,データ,13,0)=0,"",VLOOKUP(VLOOKUP(A862,データ,13,0),品名,2)))</f>
        <v/>
      </c>
      <c r="H864" s="70" t="str">
        <f aca="false">IF(A862="",0,VLOOKUP(A862,データ,14,0))</f>
        <v/>
      </c>
      <c r="I864" s="70" t="str">
        <f aca="false">IF(A862="",0,VLOOKUP(A862,データ,15,0))</f>
        <v/>
      </c>
      <c r="J864" s="70" t="str">
        <f aca="false">H864*I864</f>
        <v/>
      </c>
      <c r="K864" s="48"/>
      <c r="L864" s="66"/>
    </row>
    <row r="865" customFormat="false" ht="13.5" hidden="false" customHeight="true" outlineLevel="0" collapsed="false">
      <c r="B865" s="67"/>
      <c r="C865" s="68"/>
      <c r="D865" s="69"/>
      <c r="E865" s="20" t="str">
        <f aca="false">IF(B863="","",VLOOKUP($A863,データ,2,0))</f>
        <v/>
      </c>
      <c r="F865" s="63" t="str">
        <f aca="false">IF(C863="","",VLOOKUP($A863,データ,2,0))</f>
        <v/>
      </c>
      <c r="G865" s="64" t="str">
        <f aca="false">IF(A862="","",IF(VLOOKUP(A862,データ,16,0)=0,"",VLOOKUP(VLOOKUP(A862,データ,16,0),品名,2)))</f>
        <v/>
      </c>
      <c r="H865" s="70" t="str">
        <f aca="false">IF(A862="",0,VLOOKUP(A862,データ,17,0))</f>
        <v/>
      </c>
      <c r="I865" s="70" t="str">
        <f aca="false">IF(A862="",0,VLOOKUP(A862,データ,18,0))</f>
        <v/>
      </c>
      <c r="J865" s="70" t="str">
        <f aca="false">H865*I865</f>
        <v/>
      </c>
      <c r="K865" s="48"/>
      <c r="L865" s="66"/>
    </row>
    <row r="866" customFormat="false" ht="13.5" hidden="false" customHeight="true" outlineLevel="0" collapsed="false">
      <c r="B866" s="67"/>
      <c r="C866" s="68"/>
      <c r="D866" s="69"/>
      <c r="E866" s="20" t="str">
        <f aca="false">IF(B864="","",VLOOKUP($A864,データ,2,0))</f>
        <v/>
      </c>
      <c r="F866" s="63" t="str">
        <f aca="false">IF(C864="","",VLOOKUP($A864,データ,2,0))</f>
        <v/>
      </c>
      <c r="G866" s="64" t="str">
        <f aca="false">IF(A862="","",IF(VLOOKUP(A862,データ,19,0)=0,"",VLOOKUP(VLOOKUP(A862,データ,19,0),品名,2)))</f>
        <v/>
      </c>
      <c r="H866" s="71" t="str">
        <f aca="false">IF(A862="",0,VLOOKUP(A862,データ,20,0))</f>
        <v/>
      </c>
      <c r="I866" s="72" t="str">
        <f aca="false">IF(A862="",0,VLOOKUP(A862,データ,21,0))</f>
        <v/>
      </c>
      <c r="J866" s="72" t="str">
        <f aca="false">H866*I866</f>
        <v/>
      </c>
      <c r="K866" s="48"/>
      <c r="L866" s="66"/>
    </row>
    <row r="867" customFormat="false" ht="13.5" hidden="false" customHeight="true" outlineLevel="0" collapsed="false">
      <c r="B867" s="67" t="str">
        <f aca="false">IF(I867&gt;=1,"k","")</f>
        <v>k</v>
      </c>
      <c r="C867" s="27"/>
      <c r="D867" s="73"/>
      <c r="E867" s="20" t="str">
        <f aca="false">IF(B865="","",VLOOKUP($A865,データ,2,0))</f>
        <v/>
      </c>
      <c r="F867" s="63" t="str">
        <f aca="false">IF(C865="","",VLOOKUP($A865,データ,2,0))</f>
        <v/>
      </c>
      <c r="G867" s="5" t="s">
        <v>38</v>
      </c>
      <c r="H867" s="5"/>
      <c r="I867" s="46" t="str">
        <f aca="false">SUM(I862:I866)</f>
        <v/>
      </c>
      <c r="J867" s="46" t="str">
        <f aca="false">SUM(J862:J866)</f>
        <v/>
      </c>
      <c r="K867" s="46" t="str">
        <f aca="false">IF(J867&lt;5000,J867,5000)</f>
        <v/>
      </c>
      <c r="L867" s="47" t="n">
        <f aca="false">+J867-K867</f>
        <v>0</v>
      </c>
    </row>
    <row r="868" customFormat="false" ht="13.5" hidden="false" customHeight="true" outlineLevel="0" collapsed="false">
      <c r="A868" s="1" t="str">
        <f aca="false">IF(B868&gt;=1,SMALL(順,B868),"")</f>
        <v/>
      </c>
      <c r="C868" s="77" t="s">
        <v>37</v>
      </c>
      <c r="D868" s="77"/>
      <c r="E868" s="77"/>
      <c r="F868" s="77"/>
      <c r="G868" s="77"/>
      <c r="H868" s="77"/>
      <c r="I868" s="77"/>
      <c r="J868" s="77"/>
      <c r="K868" s="75" t="n">
        <f aca="true">IF(K867&lt;1,"",SUMIF($B$8:INDIRECT("b"&amp;ROW()),"=k",$K$8:$K$707))</f>
        <v>0</v>
      </c>
      <c r="L868" s="76"/>
    </row>
    <row r="869" customFormat="false" ht="13.5" hidden="false" customHeight="true" outlineLevel="0" collapsed="false">
      <c r="A869" s="61" t="str">
        <f aca="false">IF(B869="","",SMALL(順,B869))</f>
        <v/>
      </c>
      <c r="B869" s="1" t="str">
        <f aca="false">IF(B862="","",IF(B862+1&gt;入力用!$W$8,"",B862+1))</f>
        <v/>
      </c>
      <c r="C869" s="23" t="str">
        <f aca="false">B869</f>
        <v/>
      </c>
      <c r="D869" s="62"/>
      <c r="E869" s="20" t="str">
        <f aca="false">IF($B869="","",VLOOKUP($A869,データ,5,0))</f>
        <v/>
      </c>
      <c r="F869" s="63" t="str">
        <f aca="false">IF($B869="","",VLOOKUP($A869,データ,6,0))</f>
        <v/>
      </c>
      <c r="G869" s="64" t="str">
        <f aca="false">IF(A869="","",IF(VLOOKUP(A869,データ,7,0)=0,"",VLOOKUP(VLOOKUP(A869,データ,7,0),品名,2)))</f>
        <v/>
      </c>
      <c r="H869" s="65" t="str">
        <f aca="false">IF(A869="",0,VLOOKUP(A869,データ,8,0))</f>
        <v/>
      </c>
      <c r="I869" s="65" t="str">
        <f aca="false">IF(A869="",0,VLOOKUP(A869,データ,9,0))</f>
        <v/>
      </c>
      <c r="J869" s="65" t="str">
        <f aca="false">H869*I869</f>
        <v/>
      </c>
      <c r="K869" s="48"/>
      <c r="L869" s="66"/>
    </row>
    <row r="870" customFormat="false" ht="13.5" hidden="false" customHeight="true" outlineLevel="0" collapsed="false">
      <c r="B870" s="67"/>
      <c r="C870" s="68"/>
      <c r="D870" s="69"/>
      <c r="E870" s="20" t="str">
        <f aca="false">IF(B868="","",VLOOKUP($A868,データ,2,0))</f>
        <v/>
      </c>
      <c r="F870" s="63" t="n">
        <f aca="false">IF(C868="","",VLOOKUP($A868,データ,2,0))</f>
        <v>1</v>
      </c>
      <c r="G870" s="64" t="str">
        <f aca="false">IF(A869="","",IF(VLOOKUP(A869,データ,10,0)=0,"",VLOOKUP(VLOOKUP(A869,データ,10,0),品名,2)))</f>
        <v/>
      </c>
      <c r="H870" s="70" t="str">
        <f aca="false">IF(A869="",0,VLOOKUP(A869,データ,11,0))</f>
        <v/>
      </c>
      <c r="I870" s="70" t="str">
        <f aca="false">IF(A869="",0,VLOOKUP(A869,データ,12,0))</f>
        <v/>
      </c>
      <c r="J870" s="70" t="str">
        <f aca="false">H870*I870</f>
        <v/>
      </c>
      <c r="K870" s="48"/>
      <c r="L870" s="66"/>
    </row>
    <row r="871" customFormat="false" ht="13.5" hidden="false" customHeight="true" outlineLevel="0" collapsed="false">
      <c r="B871" s="67"/>
      <c r="C871" s="68" t="str">
        <f aca="false">IF($B869="","",VLOOKUP($A869,データ,3,0))</f>
        <v/>
      </c>
      <c r="D871" s="69" t="str">
        <f aca="false">IF($B869="","",VLOOKUP($A869,データ,4,0))</f>
        <v/>
      </c>
      <c r="E871" s="20" t="str">
        <f aca="false">IF(B869="","",VLOOKUP($A869,データ,2,0))</f>
        <v/>
      </c>
      <c r="F871" s="63" t="str">
        <f aca="false">IF(C869="","",VLOOKUP($A869,データ,2,0))</f>
        <v/>
      </c>
      <c r="G871" s="64" t="str">
        <f aca="false">IF(A869="","",IF(VLOOKUP(A869,データ,13,0)=0,"",VLOOKUP(VLOOKUP(A869,データ,13,0),品名,2)))</f>
        <v/>
      </c>
      <c r="H871" s="70" t="str">
        <f aca="false">IF(A869="",0,VLOOKUP(A869,データ,14,0))</f>
        <v/>
      </c>
      <c r="I871" s="70" t="str">
        <f aca="false">IF(A869="",0,VLOOKUP(A869,データ,15,0))</f>
        <v/>
      </c>
      <c r="J871" s="70" t="str">
        <f aca="false">H871*I871</f>
        <v/>
      </c>
      <c r="K871" s="48"/>
      <c r="L871" s="66"/>
    </row>
    <row r="872" customFormat="false" ht="13.5" hidden="false" customHeight="true" outlineLevel="0" collapsed="false">
      <c r="B872" s="67"/>
      <c r="C872" s="68"/>
      <c r="D872" s="69"/>
      <c r="E872" s="20" t="str">
        <f aca="false">IF(B870="","",VLOOKUP($A870,データ,2,0))</f>
        <v/>
      </c>
      <c r="F872" s="63" t="str">
        <f aca="false">IF(C870="","",VLOOKUP($A870,データ,2,0))</f>
        <v/>
      </c>
      <c r="G872" s="64" t="str">
        <f aca="false">IF(A869="","",IF(VLOOKUP(A869,データ,16,0)=0,"",VLOOKUP(VLOOKUP(A869,データ,16,0),品名,2)))</f>
        <v/>
      </c>
      <c r="H872" s="70" t="str">
        <f aca="false">IF(A869="",0,VLOOKUP(A869,データ,17,0))</f>
        <v/>
      </c>
      <c r="I872" s="70" t="str">
        <f aca="false">IF(A869="",0,VLOOKUP(A869,データ,18,0))</f>
        <v/>
      </c>
      <c r="J872" s="70" t="str">
        <f aca="false">H872*I872</f>
        <v/>
      </c>
      <c r="K872" s="48"/>
      <c r="L872" s="66"/>
    </row>
    <row r="873" customFormat="false" ht="13.5" hidden="false" customHeight="true" outlineLevel="0" collapsed="false">
      <c r="B873" s="67"/>
      <c r="C873" s="68"/>
      <c r="D873" s="69"/>
      <c r="E873" s="20" t="str">
        <f aca="false">IF(B871="","",VLOOKUP($A871,データ,2,0))</f>
        <v/>
      </c>
      <c r="F873" s="63" t="str">
        <f aca="false">IF(C871="","",VLOOKUP($A871,データ,2,0))</f>
        <v/>
      </c>
      <c r="G873" s="64" t="str">
        <f aca="false">IF(A869="","",IF(VLOOKUP(A869,データ,19,0)=0,"",VLOOKUP(VLOOKUP(A869,データ,19,0),品名,2)))</f>
        <v/>
      </c>
      <c r="H873" s="71" t="str">
        <f aca="false">IF(A869="",0,VLOOKUP(A869,データ,20,0))</f>
        <v/>
      </c>
      <c r="I873" s="72" t="str">
        <f aca="false">IF(A869="",0,VLOOKUP(A869,データ,21,0))</f>
        <v/>
      </c>
      <c r="J873" s="72" t="str">
        <f aca="false">H873*I873</f>
        <v/>
      </c>
      <c r="K873" s="48"/>
      <c r="L873" s="66"/>
    </row>
    <row r="874" customFormat="false" ht="13.5" hidden="false" customHeight="true" outlineLevel="0" collapsed="false">
      <c r="B874" s="67" t="str">
        <f aca="false">IF(I874&gt;=1,"k","")</f>
        <v>k</v>
      </c>
      <c r="C874" s="27"/>
      <c r="D874" s="73"/>
      <c r="E874" s="20" t="str">
        <f aca="false">IF(B872="","",VLOOKUP($A872,データ,2,0))</f>
        <v/>
      </c>
      <c r="F874" s="63" t="str">
        <f aca="false">IF(C872="","",VLOOKUP($A872,データ,2,0))</f>
        <v/>
      </c>
      <c r="G874" s="5" t="s">
        <v>38</v>
      </c>
      <c r="H874" s="5"/>
      <c r="I874" s="46" t="str">
        <f aca="false">SUM(I869:I873)</f>
        <v/>
      </c>
      <c r="J874" s="46" t="str">
        <f aca="false">SUM(J869:J873)</f>
        <v/>
      </c>
      <c r="K874" s="46" t="str">
        <f aca="false">IF(J874&lt;5000,J874,5000)</f>
        <v/>
      </c>
      <c r="L874" s="47" t="n">
        <f aca="false">+J874-K874</f>
        <v>0</v>
      </c>
    </row>
    <row r="875" customFormat="false" ht="13.5" hidden="false" customHeight="true" outlineLevel="0" collapsed="false">
      <c r="A875" s="1" t="str">
        <f aca="false">IF(B875&gt;=1,SMALL(順,B875),"")</f>
        <v/>
      </c>
      <c r="C875" s="77" t="s">
        <v>37</v>
      </c>
      <c r="D875" s="77"/>
      <c r="E875" s="77"/>
      <c r="F875" s="77"/>
      <c r="G875" s="77"/>
      <c r="H875" s="77"/>
      <c r="I875" s="77"/>
      <c r="J875" s="77"/>
      <c r="K875" s="75" t="n">
        <f aca="true">IF(K874&lt;1,"",SUMIF($B$8:INDIRECT("b"&amp;ROW()),"=k",$K$8:$K$707))</f>
        <v>0</v>
      </c>
      <c r="L875" s="76"/>
    </row>
    <row r="876" customFormat="false" ht="13.5" hidden="false" customHeight="true" outlineLevel="0" collapsed="false">
      <c r="A876" s="61" t="str">
        <f aca="false">IF(B876="","",SMALL(順,B876))</f>
        <v/>
      </c>
      <c r="B876" s="1" t="str">
        <f aca="false">IF(B869="","",IF(B869+1&gt;入力用!$W$8,"",B869+1))</f>
        <v/>
      </c>
      <c r="C876" s="23" t="str">
        <f aca="false">B876</f>
        <v/>
      </c>
      <c r="D876" s="62"/>
      <c r="E876" s="20" t="str">
        <f aca="false">IF($B876="","",VLOOKUP($A876,データ,5,0))</f>
        <v/>
      </c>
      <c r="F876" s="63" t="str">
        <f aca="false">IF($B876="","",VLOOKUP($A876,データ,6,0))</f>
        <v/>
      </c>
      <c r="G876" s="64" t="str">
        <f aca="false">IF(A876="","",IF(VLOOKUP(A876,データ,7,0)=0,"",VLOOKUP(VLOOKUP(A876,データ,7,0),品名,2)))</f>
        <v/>
      </c>
      <c r="H876" s="65" t="str">
        <f aca="false">IF(A876="",0,VLOOKUP(A876,データ,8,0))</f>
        <v/>
      </c>
      <c r="I876" s="65" t="str">
        <f aca="false">IF(A876="",0,VLOOKUP(A876,データ,9,0))</f>
        <v/>
      </c>
      <c r="J876" s="65" t="str">
        <f aca="false">H876*I876</f>
        <v/>
      </c>
      <c r="K876" s="48"/>
      <c r="L876" s="66"/>
    </row>
    <row r="877" customFormat="false" ht="13.5" hidden="false" customHeight="true" outlineLevel="0" collapsed="false">
      <c r="B877" s="67"/>
      <c r="C877" s="68"/>
      <c r="D877" s="69"/>
      <c r="E877" s="20" t="str">
        <f aca="false">IF(B875="","",VLOOKUP($A875,データ,2,0))</f>
        <v/>
      </c>
      <c r="F877" s="63" t="n">
        <f aca="false">IF(C875="","",VLOOKUP($A875,データ,2,0))</f>
        <v>1</v>
      </c>
      <c r="G877" s="64" t="str">
        <f aca="false">IF(A876="","",IF(VLOOKUP(A876,データ,10,0)=0,"",VLOOKUP(VLOOKUP(A876,データ,10,0),品名,2)))</f>
        <v/>
      </c>
      <c r="H877" s="70" t="str">
        <f aca="false">IF(A876="",0,VLOOKUP(A876,データ,11,0))</f>
        <v/>
      </c>
      <c r="I877" s="70" t="str">
        <f aca="false">IF(A876="",0,VLOOKUP(A876,データ,12,0))</f>
        <v/>
      </c>
      <c r="J877" s="70" t="str">
        <f aca="false">H877*I877</f>
        <v/>
      </c>
      <c r="K877" s="48"/>
      <c r="L877" s="66"/>
    </row>
    <row r="878" customFormat="false" ht="13.5" hidden="false" customHeight="true" outlineLevel="0" collapsed="false">
      <c r="B878" s="67"/>
      <c r="C878" s="68" t="str">
        <f aca="false">IF($B876="","",VLOOKUP($A876,データ,3,0))</f>
        <v/>
      </c>
      <c r="D878" s="69" t="str">
        <f aca="false">IF($B876="","",VLOOKUP($A876,データ,4,0))</f>
        <v/>
      </c>
      <c r="E878" s="20" t="str">
        <f aca="false">IF(B876="","",VLOOKUP($A876,データ,2,0))</f>
        <v/>
      </c>
      <c r="F878" s="63" t="str">
        <f aca="false">IF(C876="","",VLOOKUP($A876,データ,2,0))</f>
        <v/>
      </c>
      <c r="G878" s="64" t="str">
        <f aca="false">IF(A876="","",IF(VLOOKUP(A876,データ,13,0)=0,"",VLOOKUP(VLOOKUP(A876,データ,13,0),品名,2)))</f>
        <v/>
      </c>
      <c r="H878" s="70" t="str">
        <f aca="false">IF(A876="",0,VLOOKUP(A876,データ,14,0))</f>
        <v/>
      </c>
      <c r="I878" s="70" t="str">
        <f aca="false">IF(A876="",0,VLOOKUP(A876,データ,15,0))</f>
        <v/>
      </c>
      <c r="J878" s="70" t="str">
        <f aca="false">H878*I878</f>
        <v/>
      </c>
      <c r="K878" s="48"/>
      <c r="L878" s="66"/>
    </row>
    <row r="879" customFormat="false" ht="13.5" hidden="false" customHeight="true" outlineLevel="0" collapsed="false">
      <c r="B879" s="67"/>
      <c r="C879" s="68"/>
      <c r="D879" s="69"/>
      <c r="E879" s="20" t="str">
        <f aca="false">IF(B877="","",VLOOKUP($A877,データ,2,0))</f>
        <v/>
      </c>
      <c r="F879" s="63" t="str">
        <f aca="false">IF(C877="","",VLOOKUP($A877,データ,2,0))</f>
        <v/>
      </c>
      <c r="G879" s="64" t="str">
        <f aca="false">IF(A876="","",IF(VLOOKUP(A876,データ,16,0)=0,"",VLOOKUP(VLOOKUP(A876,データ,16,0),品名,2)))</f>
        <v/>
      </c>
      <c r="H879" s="70" t="str">
        <f aca="false">IF(A876="",0,VLOOKUP(A876,データ,17,0))</f>
        <v/>
      </c>
      <c r="I879" s="70" t="str">
        <f aca="false">IF(A876="",0,VLOOKUP(A876,データ,18,0))</f>
        <v/>
      </c>
      <c r="J879" s="70" t="str">
        <f aca="false">H879*I879</f>
        <v/>
      </c>
      <c r="K879" s="48"/>
      <c r="L879" s="66"/>
    </row>
    <row r="880" customFormat="false" ht="13.5" hidden="false" customHeight="true" outlineLevel="0" collapsed="false">
      <c r="B880" s="67"/>
      <c r="C880" s="68"/>
      <c r="D880" s="69"/>
      <c r="E880" s="20" t="str">
        <f aca="false">IF(B878="","",VLOOKUP($A878,データ,2,0))</f>
        <v/>
      </c>
      <c r="F880" s="63" t="str">
        <f aca="false">IF(C878="","",VLOOKUP($A878,データ,2,0))</f>
        <v/>
      </c>
      <c r="G880" s="64" t="str">
        <f aca="false">IF(A876="","",IF(VLOOKUP(A876,データ,19,0)=0,"",VLOOKUP(VLOOKUP(A876,データ,19,0),品名,2)))</f>
        <v/>
      </c>
      <c r="H880" s="71" t="str">
        <f aca="false">IF(A876="",0,VLOOKUP(A876,データ,20,0))</f>
        <v/>
      </c>
      <c r="I880" s="72" t="str">
        <f aca="false">IF(A876="",0,VLOOKUP(A876,データ,21,0))</f>
        <v/>
      </c>
      <c r="J880" s="72" t="str">
        <f aca="false">H880*I880</f>
        <v/>
      </c>
      <c r="K880" s="48"/>
      <c r="L880" s="66"/>
    </row>
    <row r="881" customFormat="false" ht="13.5" hidden="false" customHeight="true" outlineLevel="0" collapsed="false">
      <c r="B881" s="67" t="str">
        <f aca="false">IF(I881&gt;=1,"k","")</f>
        <v>k</v>
      </c>
      <c r="C881" s="27"/>
      <c r="D881" s="73"/>
      <c r="E881" s="20" t="str">
        <f aca="false">IF(B879="","",VLOOKUP($A879,データ,2,0))</f>
        <v/>
      </c>
      <c r="F881" s="63" t="str">
        <f aca="false">IF(C879="","",VLOOKUP($A879,データ,2,0))</f>
        <v/>
      </c>
      <c r="G881" s="5" t="s">
        <v>38</v>
      </c>
      <c r="H881" s="5"/>
      <c r="I881" s="46" t="str">
        <f aca="false">SUM(I876:I880)</f>
        <v/>
      </c>
      <c r="J881" s="46" t="str">
        <f aca="false">SUM(J876:J880)</f>
        <v/>
      </c>
      <c r="K881" s="46" t="str">
        <f aca="false">IF(J881&lt;5000,J881,5000)</f>
        <v/>
      </c>
      <c r="L881" s="47" t="n">
        <f aca="false">+J881-K881</f>
        <v>0</v>
      </c>
    </row>
    <row r="882" customFormat="false" ht="13.5" hidden="false" customHeight="true" outlineLevel="0" collapsed="false">
      <c r="A882" s="1" t="str">
        <f aca="false">IF(B882&gt;=1,SMALL(順,B882),"")</f>
        <v/>
      </c>
      <c r="C882" s="77" t="s">
        <v>37</v>
      </c>
      <c r="D882" s="77"/>
      <c r="E882" s="77"/>
      <c r="F882" s="77"/>
      <c r="G882" s="77"/>
      <c r="H882" s="77"/>
      <c r="I882" s="77"/>
      <c r="J882" s="77"/>
      <c r="K882" s="75" t="n">
        <f aca="true">IF(K881&lt;1,"",SUMIF($B$8:INDIRECT("b"&amp;ROW()),"=k",$K$8:$K$707))</f>
        <v>0</v>
      </c>
      <c r="L882" s="76"/>
    </row>
    <row r="883" customFormat="false" ht="13.5" hidden="false" customHeight="true" outlineLevel="0" collapsed="false">
      <c r="A883" s="61" t="str">
        <f aca="false">IF(B883="","",SMALL(順,B883))</f>
        <v/>
      </c>
      <c r="B883" s="1" t="str">
        <f aca="false">IF(B876="","",IF(B876+1&gt;入力用!$W$8,"",B876+1))</f>
        <v/>
      </c>
      <c r="C883" s="23" t="str">
        <f aca="false">B883</f>
        <v/>
      </c>
      <c r="D883" s="62"/>
      <c r="E883" s="20" t="str">
        <f aca="false">IF($B883="","",VLOOKUP($A883,データ,5,0))</f>
        <v/>
      </c>
      <c r="F883" s="63" t="str">
        <f aca="false">IF($B883="","",VLOOKUP($A883,データ,6,0))</f>
        <v/>
      </c>
      <c r="G883" s="64" t="str">
        <f aca="false">IF(A883="","",IF(VLOOKUP(A883,データ,7,0)=0,"",VLOOKUP(VLOOKUP(A883,データ,7,0),品名,2)))</f>
        <v/>
      </c>
      <c r="H883" s="65" t="str">
        <f aca="false">IF(A883="",0,VLOOKUP(A883,データ,8,0))</f>
        <v/>
      </c>
      <c r="I883" s="65" t="str">
        <f aca="false">IF(A883="",0,VLOOKUP(A883,データ,9,0))</f>
        <v/>
      </c>
      <c r="J883" s="65" t="str">
        <f aca="false">H883*I883</f>
        <v/>
      </c>
      <c r="K883" s="48"/>
      <c r="L883" s="66"/>
    </row>
    <row r="884" customFormat="false" ht="13.5" hidden="false" customHeight="true" outlineLevel="0" collapsed="false">
      <c r="B884" s="67"/>
      <c r="C884" s="68"/>
      <c r="D884" s="69"/>
      <c r="E884" s="20" t="str">
        <f aca="false">IF(B882="","",VLOOKUP($A882,データ,2,0))</f>
        <v/>
      </c>
      <c r="F884" s="63" t="n">
        <f aca="false">IF(C882="","",VLOOKUP($A882,データ,2,0))</f>
        <v>1</v>
      </c>
      <c r="G884" s="64" t="str">
        <f aca="false">IF(A883="","",IF(VLOOKUP(A883,データ,10,0)=0,"",VLOOKUP(VLOOKUP(A883,データ,10,0),品名,2)))</f>
        <v/>
      </c>
      <c r="H884" s="70" t="str">
        <f aca="false">IF(A883="",0,VLOOKUP(A883,データ,11,0))</f>
        <v/>
      </c>
      <c r="I884" s="70" t="str">
        <f aca="false">IF(A883="",0,VLOOKUP(A883,データ,12,0))</f>
        <v/>
      </c>
      <c r="J884" s="70" t="str">
        <f aca="false">H884*I884</f>
        <v/>
      </c>
      <c r="K884" s="48"/>
      <c r="L884" s="66"/>
    </row>
    <row r="885" customFormat="false" ht="13.5" hidden="false" customHeight="true" outlineLevel="0" collapsed="false">
      <c r="B885" s="67"/>
      <c r="C885" s="68" t="str">
        <f aca="false">IF($B883="","",VLOOKUP($A883,データ,3,0))</f>
        <v/>
      </c>
      <c r="D885" s="69" t="str">
        <f aca="false">IF($B883="","",VLOOKUP($A883,データ,4,0))</f>
        <v/>
      </c>
      <c r="E885" s="20" t="str">
        <f aca="false">IF(B883="","",VLOOKUP($A883,データ,2,0))</f>
        <v/>
      </c>
      <c r="F885" s="63" t="str">
        <f aca="false">IF(C883="","",VLOOKUP($A883,データ,2,0))</f>
        <v/>
      </c>
      <c r="G885" s="64" t="str">
        <f aca="false">IF(A883="","",IF(VLOOKUP(A883,データ,13,0)=0,"",VLOOKUP(VLOOKUP(A883,データ,13,0),品名,2)))</f>
        <v/>
      </c>
      <c r="H885" s="70" t="str">
        <f aca="false">IF(A883="",0,VLOOKUP(A883,データ,14,0))</f>
        <v/>
      </c>
      <c r="I885" s="70" t="str">
        <f aca="false">IF(A883="",0,VLOOKUP(A883,データ,15,0))</f>
        <v/>
      </c>
      <c r="J885" s="70" t="str">
        <f aca="false">H885*I885</f>
        <v/>
      </c>
      <c r="K885" s="48"/>
      <c r="L885" s="66"/>
    </row>
    <row r="886" customFormat="false" ht="13.5" hidden="false" customHeight="true" outlineLevel="0" collapsed="false">
      <c r="B886" s="67"/>
      <c r="C886" s="68"/>
      <c r="D886" s="69"/>
      <c r="E886" s="20" t="str">
        <f aca="false">IF(B884="","",VLOOKUP($A884,データ,2,0))</f>
        <v/>
      </c>
      <c r="F886" s="63" t="str">
        <f aca="false">IF(C884="","",VLOOKUP($A884,データ,2,0))</f>
        <v/>
      </c>
      <c r="G886" s="64" t="str">
        <f aca="false">IF(A883="","",IF(VLOOKUP(A883,データ,16,0)=0,"",VLOOKUP(VLOOKUP(A883,データ,16,0),品名,2)))</f>
        <v/>
      </c>
      <c r="H886" s="70" t="str">
        <f aca="false">IF(A883="",0,VLOOKUP(A883,データ,17,0))</f>
        <v/>
      </c>
      <c r="I886" s="70" t="str">
        <f aca="false">IF(A883="",0,VLOOKUP(A883,データ,18,0))</f>
        <v/>
      </c>
      <c r="J886" s="70" t="str">
        <f aca="false">H886*I886</f>
        <v/>
      </c>
      <c r="K886" s="48"/>
      <c r="L886" s="66"/>
    </row>
    <row r="887" customFormat="false" ht="13.5" hidden="false" customHeight="true" outlineLevel="0" collapsed="false">
      <c r="B887" s="67"/>
      <c r="C887" s="68"/>
      <c r="D887" s="69"/>
      <c r="E887" s="20" t="str">
        <f aca="false">IF(B885="","",VLOOKUP($A885,データ,2,0))</f>
        <v/>
      </c>
      <c r="F887" s="63" t="str">
        <f aca="false">IF(C885="","",VLOOKUP($A885,データ,2,0))</f>
        <v/>
      </c>
      <c r="G887" s="64" t="str">
        <f aca="false">IF(A883="","",IF(VLOOKUP(A883,データ,19,0)=0,"",VLOOKUP(VLOOKUP(A883,データ,19,0),品名,2)))</f>
        <v/>
      </c>
      <c r="H887" s="71" t="str">
        <f aca="false">IF(A883="",0,VLOOKUP(A883,データ,20,0))</f>
        <v/>
      </c>
      <c r="I887" s="72" t="str">
        <f aca="false">IF(A883="",0,VLOOKUP(A883,データ,21,0))</f>
        <v/>
      </c>
      <c r="J887" s="72" t="str">
        <f aca="false">H887*I887</f>
        <v/>
      </c>
      <c r="K887" s="48"/>
      <c r="L887" s="66"/>
    </row>
    <row r="888" customFormat="false" ht="13.5" hidden="false" customHeight="true" outlineLevel="0" collapsed="false">
      <c r="B888" s="67" t="str">
        <f aca="false">IF(I888&gt;=1,"k","")</f>
        <v>k</v>
      </c>
      <c r="C888" s="27"/>
      <c r="D888" s="73"/>
      <c r="E888" s="20" t="str">
        <f aca="false">IF(B886="","",VLOOKUP($A886,データ,2,0))</f>
        <v/>
      </c>
      <c r="F888" s="63" t="str">
        <f aca="false">IF(C886="","",VLOOKUP($A886,データ,2,0))</f>
        <v/>
      </c>
      <c r="G888" s="5" t="s">
        <v>38</v>
      </c>
      <c r="H888" s="5"/>
      <c r="I888" s="46" t="str">
        <f aca="false">SUM(I883:I887)</f>
        <v/>
      </c>
      <c r="J888" s="46" t="str">
        <f aca="false">SUM(J883:J887)</f>
        <v/>
      </c>
      <c r="K888" s="46" t="str">
        <f aca="false">IF(J888&lt;5000,J888,5000)</f>
        <v/>
      </c>
      <c r="L888" s="47" t="n">
        <f aca="false">+J888-K888</f>
        <v>0</v>
      </c>
    </row>
    <row r="889" customFormat="false" ht="13.5" hidden="false" customHeight="true" outlineLevel="0" collapsed="false">
      <c r="A889" s="1" t="str">
        <f aca="false">IF(B889&gt;=1,SMALL(順,B889),"")</f>
        <v/>
      </c>
      <c r="C889" s="77" t="s">
        <v>37</v>
      </c>
      <c r="D889" s="77"/>
      <c r="E889" s="77"/>
      <c r="F889" s="77"/>
      <c r="G889" s="77"/>
      <c r="H889" s="77"/>
      <c r="I889" s="77"/>
      <c r="J889" s="77"/>
      <c r="K889" s="75" t="n">
        <f aca="true">IF(K888&lt;1,"",SUMIF($B$8:INDIRECT("b"&amp;ROW()),"=k",$K$8:$K$707))</f>
        <v>0</v>
      </c>
      <c r="L889" s="76"/>
    </row>
    <row r="890" customFormat="false" ht="13.5" hidden="false" customHeight="true" outlineLevel="0" collapsed="false">
      <c r="A890" s="61" t="str">
        <f aca="false">IF(B890="","",SMALL(順,B890))</f>
        <v/>
      </c>
      <c r="B890" s="1" t="str">
        <f aca="false">IF(B883="","",IF(B883+1&gt;入力用!$W$8,"",B883+1))</f>
        <v/>
      </c>
      <c r="C890" s="23" t="str">
        <f aca="false">B890</f>
        <v/>
      </c>
      <c r="D890" s="62"/>
      <c r="E890" s="20" t="str">
        <f aca="false">IF($B890="","",VLOOKUP($A890,データ,5,0))</f>
        <v/>
      </c>
      <c r="F890" s="63" t="str">
        <f aca="false">IF($B890="","",VLOOKUP($A890,データ,6,0))</f>
        <v/>
      </c>
      <c r="G890" s="64" t="str">
        <f aca="false">IF(A890="","",IF(VLOOKUP(A890,データ,7,0)=0,"",VLOOKUP(VLOOKUP(A890,データ,7,0),品名,2)))</f>
        <v/>
      </c>
      <c r="H890" s="65" t="str">
        <f aca="false">IF(A890="",0,VLOOKUP(A890,データ,8,0))</f>
        <v/>
      </c>
      <c r="I890" s="65" t="str">
        <f aca="false">IF(A890="",0,VLOOKUP(A890,データ,9,0))</f>
        <v/>
      </c>
      <c r="J890" s="65" t="str">
        <f aca="false">H890*I890</f>
        <v/>
      </c>
      <c r="K890" s="48"/>
      <c r="L890" s="66"/>
    </row>
    <row r="891" customFormat="false" ht="13.5" hidden="false" customHeight="true" outlineLevel="0" collapsed="false">
      <c r="B891" s="67"/>
      <c r="C891" s="68"/>
      <c r="D891" s="69"/>
      <c r="E891" s="20" t="str">
        <f aca="false">IF(B889="","",VLOOKUP($A889,データ,2,0))</f>
        <v/>
      </c>
      <c r="F891" s="63" t="n">
        <f aca="false">IF(C889="","",VLOOKUP($A889,データ,2,0))</f>
        <v>1</v>
      </c>
      <c r="G891" s="64" t="str">
        <f aca="false">IF(A890="","",IF(VLOOKUP(A890,データ,10,0)=0,"",VLOOKUP(VLOOKUP(A890,データ,10,0),品名,2)))</f>
        <v/>
      </c>
      <c r="H891" s="70" t="str">
        <f aca="false">IF(A890="",0,VLOOKUP(A890,データ,11,0))</f>
        <v/>
      </c>
      <c r="I891" s="70" t="str">
        <f aca="false">IF(A890="",0,VLOOKUP(A890,データ,12,0))</f>
        <v/>
      </c>
      <c r="J891" s="70" t="str">
        <f aca="false">H891*I891</f>
        <v/>
      </c>
      <c r="K891" s="48"/>
      <c r="L891" s="66"/>
    </row>
    <row r="892" customFormat="false" ht="13.5" hidden="false" customHeight="true" outlineLevel="0" collapsed="false">
      <c r="B892" s="67"/>
      <c r="C892" s="68" t="str">
        <f aca="false">IF($B890="","",VLOOKUP($A890,データ,3,0))</f>
        <v/>
      </c>
      <c r="D892" s="69" t="str">
        <f aca="false">IF($B890="","",VLOOKUP($A890,データ,4,0))</f>
        <v/>
      </c>
      <c r="E892" s="20" t="str">
        <f aca="false">IF(B890="","",VLOOKUP($A890,データ,2,0))</f>
        <v/>
      </c>
      <c r="F892" s="63" t="str">
        <f aca="false">IF(C890="","",VLOOKUP($A890,データ,2,0))</f>
        <v/>
      </c>
      <c r="G892" s="64" t="str">
        <f aca="false">IF(A890="","",IF(VLOOKUP(A890,データ,13,0)=0,"",VLOOKUP(VLOOKUP(A890,データ,13,0),品名,2)))</f>
        <v/>
      </c>
      <c r="H892" s="70" t="str">
        <f aca="false">IF(A890="",0,VLOOKUP(A890,データ,14,0))</f>
        <v/>
      </c>
      <c r="I892" s="70" t="str">
        <f aca="false">IF(A890="",0,VLOOKUP(A890,データ,15,0))</f>
        <v/>
      </c>
      <c r="J892" s="70" t="str">
        <f aca="false">H892*I892</f>
        <v/>
      </c>
      <c r="K892" s="48"/>
      <c r="L892" s="66"/>
    </row>
    <row r="893" customFormat="false" ht="13.5" hidden="false" customHeight="true" outlineLevel="0" collapsed="false">
      <c r="B893" s="67"/>
      <c r="C893" s="68"/>
      <c r="D893" s="69"/>
      <c r="E893" s="20" t="str">
        <f aca="false">IF(B891="","",VLOOKUP($A891,データ,2,0))</f>
        <v/>
      </c>
      <c r="F893" s="63" t="str">
        <f aca="false">IF(C891="","",VLOOKUP($A891,データ,2,0))</f>
        <v/>
      </c>
      <c r="G893" s="64" t="str">
        <f aca="false">IF(A890="","",IF(VLOOKUP(A890,データ,16,0)=0,"",VLOOKUP(VLOOKUP(A890,データ,16,0),品名,2)))</f>
        <v/>
      </c>
      <c r="H893" s="70" t="str">
        <f aca="false">IF(A890="",0,VLOOKUP(A890,データ,17,0))</f>
        <v/>
      </c>
      <c r="I893" s="70" t="str">
        <f aca="false">IF(A890="",0,VLOOKUP(A890,データ,18,0))</f>
        <v/>
      </c>
      <c r="J893" s="70" t="str">
        <f aca="false">H893*I893</f>
        <v/>
      </c>
      <c r="K893" s="48"/>
      <c r="L893" s="66"/>
    </row>
    <row r="894" customFormat="false" ht="13.5" hidden="false" customHeight="true" outlineLevel="0" collapsed="false">
      <c r="B894" s="67"/>
      <c r="C894" s="68"/>
      <c r="D894" s="69"/>
      <c r="E894" s="20" t="str">
        <f aca="false">IF(B892="","",VLOOKUP($A892,データ,2,0))</f>
        <v/>
      </c>
      <c r="F894" s="63" t="str">
        <f aca="false">IF(C892="","",VLOOKUP($A892,データ,2,0))</f>
        <v/>
      </c>
      <c r="G894" s="64" t="str">
        <f aca="false">IF(A890="","",IF(VLOOKUP(A890,データ,19,0)=0,"",VLOOKUP(VLOOKUP(A890,データ,19,0),品名,2)))</f>
        <v/>
      </c>
      <c r="H894" s="71" t="str">
        <f aca="false">IF(A890="",0,VLOOKUP(A890,データ,20,0))</f>
        <v/>
      </c>
      <c r="I894" s="72" t="str">
        <f aca="false">IF(A890="",0,VLOOKUP(A890,データ,21,0))</f>
        <v/>
      </c>
      <c r="J894" s="72" t="str">
        <f aca="false">H894*I894</f>
        <v/>
      </c>
      <c r="K894" s="48"/>
      <c r="L894" s="66"/>
    </row>
    <row r="895" customFormat="false" ht="13.5" hidden="false" customHeight="true" outlineLevel="0" collapsed="false">
      <c r="B895" s="67" t="str">
        <f aca="false">IF(I895&gt;=1,"k","")</f>
        <v>k</v>
      </c>
      <c r="C895" s="27"/>
      <c r="D895" s="73"/>
      <c r="E895" s="20" t="str">
        <f aca="false">IF(B893="","",VLOOKUP($A893,データ,2,0))</f>
        <v/>
      </c>
      <c r="F895" s="63" t="str">
        <f aca="false">IF(C893="","",VLOOKUP($A893,データ,2,0))</f>
        <v/>
      </c>
      <c r="G895" s="5" t="s">
        <v>38</v>
      </c>
      <c r="H895" s="5"/>
      <c r="I895" s="46" t="str">
        <f aca="false">SUM(I890:I894)</f>
        <v/>
      </c>
      <c r="J895" s="46" t="str">
        <f aca="false">SUM(J890:J894)</f>
        <v/>
      </c>
      <c r="K895" s="46" t="str">
        <f aca="false">IF(J895&lt;5000,J895,5000)</f>
        <v/>
      </c>
      <c r="L895" s="47" t="n">
        <f aca="false">+J895-K895</f>
        <v>0</v>
      </c>
    </row>
    <row r="896" customFormat="false" ht="13.5" hidden="false" customHeight="true" outlineLevel="0" collapsed="false">
      <c r="A896" s="1" t="str">
        <f aca="false">IF(B896&gt;=1,SMALL(順,B896),"")</f>
        <v/>
      </c>
      <c r="C896" s="77" t="s">
        <v>37</v>
      </c>
      <c r="D896" s="77"/>
      <c r="E896" s="77"/>
      <c r="F896" s="77"/>
      <c r="G896" s="77"/>
      <c r="H896" s="77"/>
      <c r="I896" s="77"/>
      <c r="J896" s="77"/>
      <c r="K896" s="75" t="n">
        <f aca="true">IF(K895&lt;1,"",SUMIF($B$8:INDIRECT("b"&amp;ROW()),"=k",$K$8:$K$707))</f>
        <v>0</v>
      </c>
      <c r="L896" s="76"/>
    </row>
    <row r="897" customFormat="false" ht="13.5" hidden="false" customHeight="true" outlineLevel="0" collapsed="false">
      <c r="A897" s="61" t="str">
        <f aca="false">IF(B897="","",SMALL(順,B897))</f>
        <v/>
      </c>
      <c r="B897" s="1" t="str">
        <f aca="false">IF(B890="","",IF(B890+1&gt;入力用!$W$8,"",B890+1))</f>
        <v/>
      </c>
      <c r="C897" s="23" t="str">
        <f aca="false">B897</f>
        <v/>
      </c>
      <c r="D897" s="62"/>
      <c r="E897" s="20" t="str">
        <f aca="false">IF($B897="","",VLOOKUP($A897,データ,5,0))</f>
        <v/>
      </c>
      <c r="F897" s="63" t="str">
        <f aca="false">IF($B897="","",VLOOKUP($A897,データ,6,0))</f>
        <v/>
      </c>
      <c r="G897" s="64" t="str">
        <f aca="false">IF(A897="","",IF(VLOOKUP(A897,データ,7,0)=0,"",VLOOKUP(VLOOKUP(A897,データ,7,0),品名,2)))</f>
        <v/>
      </c>
      <c r="H897" s="65" t="str">
        <f aca="false">IF(A897="",0,VLOOKUP(A897,データ,8,0))</f>
        <v/>
      </c>
      <c r="I897" s="65" t="str">
        <f aca="false">IF(A897="",0,VLOOKUP(A897,データ,9,0))</f>
        <v/>
      </c>
      <c r="J897" s="65" t="str">
        <f aca="false">H897*I897</f>
        <v/>
      </c>
      <c r="K897" s="48"/>
      <c r="L897" s="66"/>
    </row>
    <row r="898" customFormat="false" ht="13.5" hidden="false" customHeight="true" outlineLevel="0" collapsed="false">
      <c r="B898" s="67"/>
      <c r="C898" s="68"/>
      <c r="D898" s="69"/>
      <c r="E898" s="20" t="str">
        <f aca="false">IF(B896="","",VLOOKUP($A896,データ,2,0))</f>
        <v/>
      </c>
      <c r="F898" s="63" t="n">
        <f aca="false">IF(C896="","",VLOOKUP($A896,データ,2,0))</f>
        <v>1</v>
      </c>
      <c r="G898" s="64" t="str">
        <f aca="false">IF(A897="","",IF(VLOOKUP(A897,データ,10,0)=0,"",VLOOKUP(VLOOKUP(A897,データ,10,0),品名,2)))</f>
        <v/>
      </c>
      <c r="H898" s="70" t="str">
        <f aca="false">IF(A897="",0,VLOOKUP(A897,データ,11,0))</f>
        <v/>
      </c>
      <c r="I898" s="70" t="str">
        <f aca="false">IF(A897="",0,VLOOKUP(A897,データ,12,0))</f>
        <v/>
      </c>
      <c r="J898" s="70" t="str">
        <f aca="false">H898*I898</f>
        <v/>
      </c>
      <c r="K898" s="48"/>
      <c r="L898" s="66"/>
    </row>
    <row r="899" customFormat="false" ht="13.5" hidden="false" customHeight="true" outlineLevel="0" collapsed="false">
      <c r="B899" s="67"/>
      <c r="C899" s="68" t="str">
        <f aca="false">IF($B897="","",VLOOKUP($A897,データ,3,0))</f>
        <v/>
      </c>
      <c r="D899" s="69" t="str">
        <f aca="false">IF($B897="","",VLOOKUP($A897,データ,4,0))</f>
        <v/>
      </c>
      <c r="E899" s="20" t="str">
        <f aca="false">IF(B897="","",VLOOKUP($A897,データ,2,0))</f>
        <v/>
      </c>
      <c r="F899" s="63" t="str">
        <f aca="false">IF(C897="","",VLOOKUP($A897,データ,2,0))</f>
        <v/>
      </c>
      <c r="G899" s="64" t="str">
        <f aca="false">IF(A897="","",IF(VLOOKUP(A897,データ,13,0)=0,"",VLOOKUP(VLOOKUP(A897,データ,13,0),品名,2)))</f>
        <v/>
      </c>
      <c r="H899" s="70" t="str">
        <f aca="false">IF(A897="",0,VLOOKUP(A897,データ,14,0))</f>
        <v/>
      </c>
      <c r="I899" s="70" t="str">
        <f aca="false">IF(A897="",0,VLOOKUP(A897,データ,15,0))</f>
        <v/>
      </c>
      <c r="J899" s="70" t="str">
        <f aca="false">H899*I899</f>
        <v/>
      </c>
      <c r="K899" s="48"/>
      <c r="L899" s="66"/>
    </row>
    <row r="900" customFormat="false" ht="13.5" hidden="false" customHeight="true" outlineLevel="0" collapsed="false">
      <c r="B900" s="67"/>
      <c r="C900" s="68"/>
      <c r="D900" s="69"/>
      <c r="E900" s="20" t="str">
        <f aca="false">IF(B898="","",VLOOKUP($A898,データ,2,0))</f>
        <v/>
      </c>
      <c r="F900" s="63" t="str">
        <f aca="false">IF(C898="","",VLOOKUP($A898,データ,2,0))</f>
        <v/>
      </c>
      <c r="G900" s="64" t="str">
        <f aca="false">IF(A897="","",IF(VLOOKUP(A897,データ,16,0)=0,"",VLOOKUP(VLOOKUP(A897,データ,16,0),品名,2)))</f>
        <v/>
      </c>
      <c r="H900" s="70" t="str">
        <f aca="false">IF(A897="",0,VLOOKUP(A897,データ,17,0))</f>
        <v/>
      </c>
      <c r="I900" s="70" t="str">
        <f aca="false">IF(A897="",0,VLOOKUP(A897,データ,18,0))</f>
        <v/>
      </c>
      <c r="J900" s="70" t="str">
        <f aca="false">H900*I900</f>
        <v/>
      </c>
      <c r="K900" s="48"/>
      <c r="L900" s="66"/>
    </row>
    <row r="901" customFormat="false" ht="13.5" hidden="false" customHeight="true" outlineLevel="0" collapsed="false">
      <c r="B901" s="67"/>
      <c r="C901" s="68"/>
      <c r="D901" s="69"/>
      <c r="E901" s="20" t="str">
        <f aca="false">IF(B899="","",VLOOKUP($A899,データ,2,0))</f>
        <v/>
      </c>
      <c r="F901" s="63" t="str">
        <f aca="false">IF(C899="","",VLOOKUP($A899,データ,2,0))</f>
        <v/>
      </c>
      <c r="G901" s="64" t="str">
        <f aca="false">IF(A897="","",IF(VLOOKUP(A897,データ,19,0)=0,"",VLOOKUP(VLOOKUP(A897,データ,19,0),品名,2)))</f>
        <v/>
      </c>
      <c r="H901" s="71" t="str">
        <f aca="false">IF(A897="",0,VLOOKUP(A897,データ,20,0))</f>
        <v/>
      </c>
      <c r="I901" s="72" t="str">
        <f aca="false">IF(A897="",0,VLOOKUP(A897,データ,21,0))</f>
        <v/>
      </c>
      <c r="J901" s="72" t="str">
        <f aca="false">H901*I901</f>
        <v/>
      </c>
      <c r="K901" s="48"/>
      <c r="L901" s="66"/>
    </row>
    <row r="902" customFormat="false" ht="13.5" hidden="false" customHeight="true" outlineLevel="0" collapsed="false">
      <c r="B902" s="67" t="str">
        <f aca="false">IF(I902&gt;=1,"k","")</f>
        <v>k</v>
      </c>
      <c r="C902" s="27"/>
      <c r="D902" s="73"/>
      <c r="E902" s="20" t="str">
        <f aca="false">IF(B900="","",VLOOKUP($A900,データ,2,0))</f>
        <v/>
      </c>
      <c r="F902" s="63" t="str">
        <f aca="false">IF(C900="","",VLOOKUP($A900,データ,2,0))</f>
        <v/>
      </c>
      <c r="G902" s="5" t="s">
        <v>38</v>
      </c>
      <c r="H902" s="5"/>
      <c r="I902" s="46" t="str">
        <f aca="false">SUM(I897:I901)</f>
        <v/>
      </c>
      <c r="J902" s="46" t="str">
        <f aca="false">SUM(J897:J901)</f>
        <v/>
      </c>
      <c r="K902" s="46" t="str">
        <f aca="false">IF(J902&lt;5000,J902,5000)</f>
        <v/>
      </c>
      <c r="L902" s="47" t="n">
        <f aca="false">+J902-K902</f>
        <v>0</v>
      </c>
    </row>
    <row r="903" customFormat="false" ht="13.5" hidden="false" customHeight="true" outlineLevel="0" collapsed="false">
      <c r="A903" s="1" t="str">
        <f aca="false">IF(B903&gt;=1,SMALL(順,B903),"")</f>
        <v/>
      </c>
      <c r="C903" s="77" t="s">
        <v>37</v>
      </c>
      <c r="D903" s="77"/>
      <c r="E903" s="77"/>
      <c r="F903" s="77"/>
      <c r="G903" s="77"/>
      <c r="H903" s="77"/>
      <c r="I903" s="77"/>
      <c r="J903" s="77"/>
      <c r="K903" s="75" t="n">
        <f aca="true">IF(K902&lt;1,"",SUMIF($B$8:INDIRECT("b"&amp;ROW()),"=k",$K$8:$K$707))</f>
        <v>0</v>
      </c>
      <c r="L903" s="76"/>
    </row>
    <row r="904" customFormat="false" ht="13.5" hidden="false" customHeight="true" outlineLevel="0" collapsed="false">
      <c r="A904" s="61" t="str">
        <f aca="false">IF(B904="","",SMALL(順,B904))</f>
        <v/>
      </c>
      <c r="B904" s="1" t="str">
        <f aca="false">IF(B897="","",IF(B897+1&gt;入力用!$W$8,"",B897+1))</f>
        <v/>
      </c>
      <c r="C904" s="23" t="str">
        <f aca="false">B904</f>
        <v/>
      </c>
      <c r="D904" s="62"/>
      <c r="E904" s="20" t="str">
        <f aca="false">IF($B904="","",VLOOKUP($A904,データ,5,0))</f>
        <v/>
      </c>
      <c r="F904" s="63" t="str">
        <f aca="false">IF($B904="","",VLOOKUP($A904,データ,6,0))</f>
        <v/>
      </c>
      <c r="G904" s="64" t="str">
        <f aca="false">IF(A904="","",IF(VLOOKUP(A904,データ,7,0)=0,"",VLOOKUP(VLOOKUP(A904,データ,7,0),品名,2)))</f>
        <v/>
      </c>
      <c r="H904" s="65" t="str">
        <f aca="false">IF(A904="",0,VLOOKUP(A904,データ,8,0))</f>
        <v/>
      </c>
      <c r="I904" s="65" t="str">
        <f aca="false">IF(A904="",0,VLOOKUP(A904,データ,9,0))</f>
        <v/>
      </c>
      <c r="J904" s="65" t="str">
        <f aca="false">H904*I904</f>
        <v/>
      </c>
      <c r="K904" s="48"/>
      <c r="L904" s="66"/>
    </row>
    <row r="905" customFormat="false" ht="13.5" hidden="false" customHeight="true" outlineLevel="0" collapsed="false">
      <c r="B905" s="67"/>
      <c r="C905" s="68"/>
      <c r="D905" s="69"/>
      <c r="E905" s="20" t="str">
        <f aca="false">IF(B903="","",VLOOKUP($A903,データ,2,0))</f>
        <v/>
      </c>
      <c r="F905" s="63" t="n">
        <f aca="false">IF(C903="","",VLOOKUP($A903,データ,2,0))</f>
        <v>1</v>
      </c>
      <c r="G905" s="64" t="str">
        <f aca="false">IF(A904="","",IF(VLOOKUP(A904,データ,10,0)=0,"",VLOOKUP(VLOOKUP(A904,データ,10,0),品名,2)))</f>
        <v/>
      </c>
      <c r="H905" s="70" t="str">
        <f aca="false">IF(A904="",0,VLOOKUP(A904,データ,11,0))</f>
        <v/>
      </c>
      <c r="I905" s="70" t="str">
        <f aca="false">IF(A904="",0,VLOOKUP(A904,データ,12,0))</f>
        <v/>
      </c>
      <c r="J905" s="70" t="str">
        <f aca="false">H905*I905</f>
        <v/>
      </c>
      <c r="K905" s="48"/>
      <c r="L905" s="66"/>
    </row>
    <row r="906" customFormat="false" ht="13.5" hidden="false" customHeight="true" outlineLevel="0" collapsed="false">
      <c r="B906" s="67"/>
      <c r="C906" s="68" t="str">
        <f aca="false">IF($B904="","",VLOOKUP($A904,データ,3,0))</f>
        <v/>
      </c>
      <c r="D906" s="69" t="str">
        <f aca="false">IF($B904="","",VLOOKUP($A904,データ,4,0))</f>
        <v/>
      </c>
      <c r="E906" s="20" t="str">
        <f aca="false">IF(B904="","",VLOOKUP($A904,データ,2,0))</f>
        <v/>
      </c>
      <c r="F906" s="63" t="str">
        <f aca="false">IF(C904="","",VLOOKUP($A904,データ,2,0))</f>
        <v/>
      </c>
      <c r="G906" s="64" t="str">
        <f aca="false">IF(A904="","",IF(VLOOKUP(A904,データ,13,0)=0,"",VLOOKUP(VLOOKUP(A904,データ,13,0),品名,2)))</f>
        <v/>
      </c>
      <c r="H906" s="70" t="str">
        <f aca="false">IF(A904="",0,VLOOKUP(A904,データ,14,0))</f>
        <v/>
      </c>
      <c r="I906" s="70" t="str">
        <f aca="false">IF(A904="",0,VLOOKUP(A904,データ,15,0))</f>
        <v/>
      </c>
      <c r="J906" s="70" t="str">
        <f aca="false">H906*I906</f>
        <v/>
      </c>
      <c r="K906" s="48"/>
      <c r="L906" s="66"/>
    </row>
    <row r="907" customFormat="false" ht="13.5" hidden="false" customHeight="true" outlineLevel="0" collapsed="false">
      <c r="B907" s="67"/>
      <c r="C907" s="68"/>
      <c r="D907" s="69"/>
      <c r="E907" s="20" t="str">
        <f aca="false">IF(B905="","",VLOOKUP($A905,データ,2,0))</f>
        <v/>
      </c>
      <c r="F907" s="63" t="str">
        <f aca="false">IF(C905="","",VLOOKUP($A905,データ,2,0))</f>
        <v/>
      </c>
      <c r="G907" s="64" t="str">
        <f aca="false">IF(A904="","",IF(VLOOKUP(A904,データ,16,0)=0,"",VLOOKUP(VLOOKUP(A904,データ,16,0),品名,2)))</f>
        <v/>
      </c>
      <c r="H907" s="70" t="str">
        <f aca="false">IF(A904="",0,VLOOKUP(A904,データ,17,0))</f>
        <v/>
      </c>
      <c r="I907" s="70" t="str">
        <f aca="false">IF(A904="",0,VLOOKUP(A904,データ,18,0))</f>
        <v/>
      </c>
      <c r="J907" s="70" t="str">
        <f aca="false">H907*I907</f>
        <v/>
      </c>
      <c r="K907" s="48"/>
      <c r="L907" s="66"/>
    </row>
    <row r="908" customFormat="false" ht="13.5" hidden="false" customHeight="true" outlineLevel="0" collapsed="false">
      <c r="B908" s="67"/>
      <c r="C908" s="68"/>
      <c r="D908" s="69"/>
      <c r="E908" s="20" t="str">
        <f aca="false">IF(B906="","",VLOOKUP($A906,データ,2,0))</f>
        <v/>
      </c>
      <c r="F908" s="63" t="str">
        <f aca="false">IF(C906="","",VLOOKUP($A906,データ,2,0))</f>
        <v/>
      </c>
      <c r="G908" s="64" t="str">
        <f aca="false">IF(A904="","",IF(VLOOKUP(A904,データ,19,0)=0,"",VLOOKUP(VLOOKUP(A904,データ,19,0),品名,2)))</f>
        <v/>
      </c>
      <c r="H908" s="71" t="str">
        <f aca="false">IF(A904="",0,VLOOKUP(A904,データ,20,0))</f>
        <v/>
      </c>
      <c r="I908" s="72" t="str">
        <f aca="false">IF(A904="",0,VLOOKUP(A904,データ,21,0))</f>
        <v/>
      </c>
      <c r="J908" s="72" t="str">
        <f aca="false">H908*I908</f>
        <v/>
      </c>
      <c r="K908" s="48"/>
      <c r="L908" s="66"/>
    </row>
    <row r="909" customFormat="false" ht="13.5" hidden="false" customHeight="true" outlineLevel="0" collapsed="false">
      <c r="B909" s="67" t="str">
        <f aca="false">IF(I909&gt;=1,"k","")</f>
        <v>k</v>
      </c>
      <c r="C909" s="27"/>
      <c r="D909" s="73"/>
      <c r="E909" s="20" t="str">
        <f aca="false">IF(B907="","",VLOOKUP($A907,データ,2,0))</f>
        <v/>
      </c>
      <c r="F909" s="63" t="str">
        <f aca="false">IF(C907="","",VLOOKUP($A907,データ,2,0))</f>
        <v/>
      </c>
      <c r="G909" s="5" t="s">
        <v>38</v>
      </c>
      <c r="H909" s="5"/>
      <c r="I909" s="46" t="str">
        <f aca="false">SUM(I904:I908)</f>
        <v/>
      </c>
      <c r="J909" s="46" t="str">
        <f aca="false">SUM(J904:J908)</f>
        <v/>
      </c>
      <c r="K909" s="46" t="str">
        <f aca="false">IF(J909&lt;5000,J909,5000)</f>
        <v/>
      </c>
      <c r="L909" s="47" t="n">
        <f aca="false">+J909-K909</f>
        <v>0</v>
      </c>
    </row>
    <row r="910" customFormat="false" ht="13.5" hidden="false" customHeight="true" outlineLevel="0" collapsed="false">
      <c r="A910" s="1" t="str">
        <f aca="false">IF(B910&gt;=1,SMALL(順,B910),"")</f>
        <v/>
      </c>
      <c r="C910" s="77" t="s">
        <v>37</v>
      </c>
      <c r="D910" s="77"/>
      <c r="E910" s="77"/>
      <c r="F910" s="77"/>
      <c r="G910" s="77"/>
      <c r="H910" s="77"/>
      <c r="I910" s="77"/>
      <c r="J910" s="77"/>
      <c r="K910" s="75" t="n">
        <f aca="true">IF(K909&lt;1,"",SUMIF($B$8:INDIRECT("b"&amp;ROW()),"=k",$K$8:$K$707))</f>
        <v>0</v>
      </c>
      <c r="L910" s="76"/>
    </row>
    <row r="911" customFormat="false" ht="13.5" hidden="false" customHeight="true" outlineLevel="0" collapsed="false">
      <c r="A911" s="61" t="str">
        <f aca="false">IF(B911="","",SMALL(順,B911))</f>
        <v/>
      </c>
      <c r="B911" s="1" t="str">
        <f aca="false">IF(B904="","",IF(B904+1&gt;入力用!$W$8,"",B904+1))</f>
        <v/>
      </c>
      <c r="C911" s="23" t="str">
        <f aca="false">B911</f>
        <v/>
      </c>
      <c r="D911" s="62"/>
      <c r="E911" s="20" t="str">
        <f aca="false">IF($B911="","",VLOOKUP($A911,データ,5,0))</f>
        <v/>
      </c>
      <c r="F911" s="63" t="str">
        <f aca="false">IF($B911="","",VLOOKUP($A911,データ,6,0))</f>
        <v/>
      </c>
      <c r="G911" s="64" t="str">
        <f aca="false">IF(A911="","",IF(VLOOKUP(A911,データ,7,0)=0,"",VLOOKUP(VLOOKUP(A911,データ,7,0),品名,2)))</f>
        <v/>
      </c>
      <c r="H911" s="65" t="str">
        <f aca="false">IF(A911="",0,VLOOKUP(A911,データ,8,0))</f>
        <v/>
      </c>
      <c r="I911" s="65" t="str">
        <f aca="false">IF(A911="",0,VLOOKUP(A911,データ,9,0))</f>
        <v/>
      </c>
      <c r="J911" s="65" t="str">
        <f aca="false">H911*I911</f>
        <v/>
      </c>
      <c r="K911" s="48"/>
      <c r="L911" s="66"/>
    </row>
    <row r="912" customFormat="false" ht="13.5" hidden="false" customHeight="true" outlineLevel="0" collapsed="false">
      <c r="B912" s="67"/>
      <c r="C912" s="68"/>
      <c r="D912" s="69"/>
      <c r="E912" s="20" t="str">
        <f aca="false">IF(B910="","",VLOOKUP($A910,データ,2,0))</f>
        <v/>
      </c>
      <c r="F912" s="63" t="n">
        <f aca="false">IF(C910="","",VLOOKUP($A910,データ,2,0))</f>
        <v>1</v>
      </c>
      <c r="G912" s="64" t="str">
        <f aca="false">IF(A911="","",IF(VLOOKUP(A911,データ,10,0)=0,"",VLOOKUP(VLOOKUP(A911,データ,10,0),品名,2)))</f>
        <v/>
      </c>
      <c r="H912" s="70" t="str">
        <f aca="false">IF(A911="",0,VLOOKUP(A911,データ,11,0))</f>
        <v/>
      </c>
      <c r="I912" s="70" t="str">
        <f aca="false">IF(A911="",0,VLOOKUP(A911,データ,12,0))</f>
        <v/>
      </c>
      <c r="J912" s="70" t="str">
        <f aca="false">H912*I912</f>
        <v/>
      </c>
      <c r="K912" s="48"/>
      <c r="L912" s="66"/>
    </row>
    <row r="913" customFormat="false" ht="13.5" hidden="false" customHeight="true" outlineLevel="0" collapsed="false">
      <c r="B913" s="67"/>
      <c r="C913" s="68" t="str">
        <f aca="false">IF($B911="","",VLOOKUP($A911,データ,3,0))</f>
        <v/>
      </c>
      <c r="D913" s="69" t="str">
        <f aca="false">IF($B911="","",VLOOKUP($A911,データ,4,0))</f>
        <v/>
      </c>
      <c r="E913" s="20" t="str">
        <f aca="false">IF(B911="","",VLOOKUP($A911,データ,2,0))</f>
        <v/>
      </c>
      <c r="F913" s="63" t="str">
        <f aca="false">IF(C911="","",VLOOKUP($A911,データ,2,0))</f>
        <v/>
      </c>
      <c r="G913" s="64" t="str">
        <f aca="false">IF(A911="","",IF(VLOOKUP(A911,データ,13,0)=0,"",VLOOKUP(VLOOKUP(A911,データ,13,0),品名,2)))</f>
        <v/>
      </c>
      <c r="H913" s="70" t="str">
        <f aca="false">IF(A911="",0,VLOOKUP(A911,データ,14,0))</f>
        <v/>
      </c>
      <c r="I913" s="70" t="str">
        <f aca="false">IF(A911="",0,VLOOKUP(A911,データ,15,0))</f>
        <v/>
      </c>
      <c r="J913" s="70" t="str">
        <f aca="false">H913*I913</f>
        <v/>
      </c>
      <c r="K913" s="48"/>
      <c r="L913" s="66"/>
    </row>
    <row r="914" customFormat="false" ht="13.5" hidden="false" customHeight="true" outlineLevel="0" collapsed="false">
      <c r="B914" s="67"/>
      <c r="C914" s="68"/>
      <c r="D914" s="69"/>
      <c r="E914" s="20" t="str">
        <f aca="false">IF(B912="","",VLOOKUP($A912,データ,2,0))</f>
        <v/>
      </c>
      <c r="F914" s="63" t="str">
        <f aca="false">IF(C912="","",VLOOKUP($A912,データ,2,0))</f>
        <v/>
      </c>
      <c r="G914" s="64" t="str">
        <f aca="false">IF(A911="","",IF(VLOOKUP(A911,データ,16,0)=0,"",VLOOKUP(VLOOKUP(A911,データ,16,0),品名,2)))</f>
        <v/>
      </c>
      <c r="H914" s="70" t="str">
        <f aca="false">IF(A911="",0,VLOOKUP(A911,データ,17,0))</f>
        <v/>
      </c>
      <c r="I914" s="70" t="str">
        <f aca="false">IF(A911="",0,VLOOKUP(A911,データ,18,0))</f>
        <v/>
      </c>
      <c r="J914" s="70" t="str">
        <f aca="false">H914*I914</f>
        <v/>
      </c>
      <c r="K914" s="48"/>
      <c r="L914" s="66"/>
    </row>
    <row r="915" customFormat="false" ht="13.5" hidden="false" customHeight="true" outlineLevel="0" collapsed="false">
      <c r="B915" s="67"/>
      <c r="C915" s="68"/>
      <c r="D915" s="69"/>
      <c r="E915" s="20" t="str">
        <f aca="false">IF(B913="","",VLOOKUP($A913,データ,2,0))</f>
        <v/>
      </c>
      <c r="F915" s="63" t="str">
        <f aca="false">IF(C913="","",VLOOKUP($A913,データ,2,0))</f>
        <v/>
      </c>
      <c r="G915" s="64" t="str">
        <f aca="false">IF(A911="","",IF(VLOOKUP(A911,データ,19,0)=0,"",VLOOKUP(VLOOKUP(A911,データ,19,0),品名,2)))</f>
        <v/>
      </c>
      <c r="H915" s="71" t="str">
        <f aca="false">IF(A911="",0,VLOOKUP(A911,データ,20,0))</f>
        <v/>
      </c>
      <c r="I915" s="72" t="str">
        <f aca="false">IF(A911="",0,VLOOKUP(A911,データ,21,0))</f>
        <v/>
      </c>
      <c r="J915" s="72" t="str">
        <f aca="false">H915*I915</f>
        <v/>
      </c>
      <c r="K915" s="48"/>
      <c r="L915" s="66"/>
    </row>
    <row r="916" customFormat="false" ht="13.5" hidden="false" customHeight="true" outlineLevel="0" collapsed="false">
      <c r="B916" s="67" t="str">
        <f aca="false">IF(I916&gt;=1,"k","")</f>
        <v>k</v>
      </c>
      <c r="C916" s="27"/>
      <c r="D916" s="73"/>
      <c r="E916" s="20" t="str">
        <f aca="false">IF(B914="","",VLOOKUP($A914,データ,2,0))</f>
        <v/>
      </c>
      <c r="F916" s="63" t="str">
        <f aca="false">IF(C914="","",VLOOKUP($A914,データ,2,0))</f>
        <v/>
      </c>
      <c r="G916" s="5" t="s">
        <v>38</v>
      </c>
      <c r="H916" s="5"/>
      <c r="I916" s="46" t="str">
        <f aca="false">SUM(I911:I915)</f>
        <v/>
      </c>
      <c r="J916" s="46" t="str">
        <f aca="false">SUM(J911:J915)</f>
        <v/>
      </c>
      <c r="K916" s="46" t="str">
        <f aca="false">IF(J916&lt;5000,J916,5000)</f>
        <v/>
      </c>
      <c r="L916" s="47" t="n">
        <f aca="false">+J916-K916</f>
        <v>0</v>
      </c>
    </row>
    <row r="917" customFormat="false" ht="13.5" hidden="false" customHeight="true" outlineLevel="0" collapsed="false">
      <c r="A917" s="1" t="str">
        <f aca="false">IF(B917&gt;=1,SMALL(順,B917),"")</f>
        <v/>
      </c>
      <c r="C917" s="77" t="s">
        <v>37</v>
      </c>
      <c r="D917" s="77"/>
      <c r="E917" s="77"/>
      <c r="F917" s="77"/>
      <c r="G917" s="77"/>
      <c r="H917" s="77"/>
      <c r="I917" s="77"/>
      <c r="J917" s="77"/>
      <c r="K917" s="75" t="n">
        <f aca="true">IF(K916&lt;1,"",SUMIF($B$8:INDIRECT("b"&amp;ROW()),"=k",$K$8:$K$707))</f>
        <v>0</v>
      </c>
      <c r="L917" s="76"/>
    </row>
    <row r="918" customFormat="false" ht="13.5" hidden="false" customHeight="true" outlineLevel="0" collapsed="false">
      <c r="A918" s="61" t="str">
        <f aca="false">IF(B918="","",SMALL(順,B918))</f>
        <v/>
      </c>
      <c r="B918" s="1" t="str">
        <f aca="false">IF(B911="","",IF(B911+1&gt;入力用!$W$8,"",B911+1))</f>
        <v/>
      </c>
      <c r="C918" s="23" t="str">
        <f aca="false">B918</f>
        <v/>
      </c>
      <c r="D918" s="62"/>
      <c r="E918" s="20" t="str">
        <f aca="false">IF($B918="","",VLOOKUP($A918,データ,5,0))</f>
        <v/>
      </c>
      <c r="F918" s="63" t="str">
        <f aca="false">IF($B918="","",VLOOKUP($A918,データ,6,0))</f>
        <v/>
      </c>
      <c r="G918" s="64" t="str">
        <f aca="false">IF(A918="","",IF(VLOOKUP(A918,データ,7,0)=0,"",VLOOKUP(VLOOKUP(A918,データ,7,0),品名,2)))</f>
        <v/>
      </c>
      <c r="H918" s="65" t="str">
        <f aca="false">IF(A918="",0,VLOOKUP(A918,データ,8,0))</f>
        <v/>
      </c>
      <c r="I918" s="65" t="str">
        <f aca="false">IF(A918="",0,VLOOKUP(A918,データ,9,0))</f>
        <v/>
      </c>
      <c r="J918" s="65" t="str">
        <f aca="false">H918*I918</f>
        <v/>
      </c>
      <c r="K918" s="48"/>
      <c r="L918" s="66"/>
    </row>
    <row r="919" customFormat="false" ht="13.5" hidden="false" customHeight="true" outlineLevel="0" collapsed="false">
      <c r="B919" s="67"/>
      <c r="C919" s="68"/>
      <c r="D919" s="69"/>
      <c r="E919" s="20" t="str">
        <f aca="false">IF(B917="","",VLOOKUP($A917,データ,2,0))</f>
        <v/>
      </c>
      <c r="F919" s="63" t="n">
        <f aca="false">IF(C917="","",VLOOKUP($A917,データ,2,0))</f>
        <v>1</v>
      </c>
      <c r="G919" s="64" t="str">
        <f aca="false">IF(A918="","",IF(VLOOKUP(A918,データ,10,0)=0,"",VLOOKUP(VLOOKUP(A918,データ,10,0),品名,2)))</f>
        <v/>
      </c>
      <c r="H919" s="70" t="str">
        <f aca="false">IF(A918="",0,VLOOKUP(A918,データ,11,0))</f>
        <v/>
      </c>
      <c r="I919" s="70" t="str">
        <f aca="false">IF(A918="",0,VLOOKUP(A918,データ,12,0))</f>
        <v/>
      </c>
      <c r="J919" s="70" t="str">
        <f aca="false">H919*I919</f>
        <v/>
      </c>
      <c r="K919" s="48"/>
      <c r="L919" s="66"/>
    </row>
    <row r="920" customFormat="false" ht="13.5" hidden="false" customHeight="true" outlineLevel="0" collapsed="false">
      <c r="B920" s="67"/>
      <c r="C920" s="68" t="str">
        <f aca="false">IF($B918="","",VLOOKUP($A918,データ,3,0))</f>
        <v/>
      </c>
      <c r="D920" s="69" t="str">
        <f aca="false">IF($B918="","",VLOOKUP($A918,データ,4,0))</f>
        <v/>
      </c>
      <c r="E920" s="20" t="str">
        <f aca="false">IF(B918="","",VLOOKUP($A918,データ,2,0))</f>
        <v/>
      </c>
      <c r="F920" s="63" t="str">
        <f aca="false">IF(C918="","",VLOOKUP($A918,データ,2,0))</f>
        <v/>
      </c>
      <c r="G920" s="64" t="str">
        <f aca="false">IF(A918="","",IF(VLOOKUP(A918,データ,13,0)=0,"",VLOOKUP(VLOOKUP(A918,データ,13,0),品名,2)))</f>
        <v/>
      </c>
      <c r="H920" s="70" t="str">
        <f aca="false">IF(A918="",0,VLOOKUP(A918,データ,14,0))</f>
        <v/>
      </c>
      <c r="I920" s="70" t="str">
        <f aca="false">IF(A918="",0,VLOOKUP(A918,データ,15,0))</f>
        <v/>
      </c>
      <c r="J920" s="70" t="str">
        <f aca="false">H920*I920</f>
        <v/>
      </c>
      <c r="K920" s="48"/>
      <c r="L920" s="66"/>
    </row>
    <row r="921" customFormat="false" ht="13.5" hidden="false" customHeight="true" outlineLevel="0" collapsed="false">
      <c r="B921" s="67"/>
      <c r="C921" s="68"/>
      <c r="D921" s="69"/>
      <c r="E921" s="20" t="str">
        <f aca="false">IF(B919="","",VLOOKUP($A919,データ,2,0))</f>
        <v/>
      </c>
      <c r="F921" s="63" t="str">
        <f aca="false">IF(C919="","",VLOOKUP($A919,データ,2,0))</f>
        <v/>
      </c>
      <c r="G921" s="64" t="str">
        <f aca="false">IF(A918="","",IF(VLOOKUP(A918,データ,16,0)=0,"",VLOOKUP(VLOOKUP(A918,データ,16,0),品名,2)))</f>
        <v/>
      </c>
      <c r="H921" s="70" t="str">
        <f aca="false">IF(A918="",0,VLOOKUP(A918,データ,17,0))</f>
        <v/>
      </c>
      <c r="I921" s="70" t="str">
        <f aca="false">IF(A918="",0,VLOOKUP(A918,データ,18,0))</f>
        <v/>
      </c>
      <c r="J921" s="70" t="str">
        <f aca="false">H921*I921</f>
        <v/>
      </c>
      <c r="K921" s="48"/>
      <c r="L921" s="66"/>
    </row>
    <row r="922" customFormat="false" ht="13.5" hidden="false" customHeight="true" outlineLevel="0" collapsed="false">
      <c r="B922" s="67"/>
      <c r="C922" s="68"/>
      <c r="D922" s="69"/>
      <c r="E922" s="20" t="str">
        <f aca="false">IF(B920="","",VLOOKUP($A920,データ,2,0))</f>
        <v/>
      </c>
      <c r="F922" s="63" t="str">
        <f aca="false">IF(C920="","",VLOOKUP($A920,データ,2,0))</f>
        <v/>
      </c>
      <c r="G922" s="64" t="str">
        <f aca="false">IF(A918="","",IF(VLOOKUP(A918,データ,19,0)=0,"",VLOOKUP(VLOOKUP(A918,データ,19,0),品名,2)))</f>
        <v/>
      </c>
      <c r="H922" s="71" t="str">
        <f aca="false">IF(A918="",0,VLOOKUP(A918,データ,20,0))</f>
        <v/>
      </c>
      <c r="I922" s="72" t="str">
        <f aca="false">IF(A918="",0,VLOOKUP(A918,データ,21,0))</f>
        <v/>
      </c>
      <c r="J922" s="72" t="str">
        <f aca="false">H922*I922</f>
        <v/>
      </c>
      <c r="K922" s="48"/>
      <c r="L922" s="66"/>
    </row>
    <row r="923" customFormat="false" ht="13.5" hidden="false" customHeight="true" outlineLevel="0" collapsed="false">
      <c r="B923" s="67" t="str">
        <f aca="false">IF(I923&gt;=1,"k","")</f>
        <v>k</v>
      </c>
      <c r="C923" s="27"/>
      <c r="D923" s="73"/>
      <c r="E923" s="20" t="str">
        <f aca="false">IF(B921="","",VLOOKUP($A921,データ,2,0))</f>
        <v/>
      </c>
      <c r="F923" s="63" t="str">
        <f aca="false">IF(C921="","",VLOOKUP($A921,データ,2,0))</f>
        <v/>
      </c>
      <c r="G923" s="5" t="s">
        <v>38</v>
      </c>
      <c r="H923" s="5"/>
      <c r="I923" s="46" t="str">
        <f aca="false">SUM(I918:I922)</f>
        <v/>
      </c>
      <c r="J923" s="46" t="str">
        <f aca="false">SUM(J918:J922)</f>
        <v/>
      </c>
      <c r="K923" s="46" t="str">
        <f aca="false">IF(J923&lt;5000,J923,5000)</f>
        <v/>
      </c>
      <c r="L923" s="47" t="n">
        <f aca="false">+J923-K923</f>
        <v>0</v>
      </c>
    </row>
    <row r="924" customFormat="false" ht="13.5" hidden="false" customHeight="true" outlineLevel="0" collapsed="false">
      <c r="A924" s="1" t="str">
        <f aca="false">IF(B924&gt;=1,SMALL(順,B924),"")</f>
        <v/>
      </c>
      <c r="C924" s="77" t="s">
        <v>37</v>
      </c>
      <c r="D924" s="77"/>
      <c r="E924" s="77"/>
      <c r="F924" s="77"/>
      <c r="G924" s="77"/>
      <c r="H924" s="77"/>
      <c r="I924" s="77"/>
      <c r="J924" s="77"/>
      <c r="K924" s="75" t="n">
        <f aca="true">IF(K923&lt;1,"",SUMIF($B$8:INDIRECT("b"&amp;ROW()),"=k",$K$8:$K$707))</f>
        <v>0</v>
      </c>
      <c r="L924" s="76"/>
    </row>
    <row r="925" customFormat="false" ht="13.5" hidden="false" customHeight="true" outlineLevel="0" collapsed="false">
      <c r="A925" s="61" t="str">
        <f aca="false">IF(B925="","",SMALL(順,B925))</f>
        <v/>
      </c>
      <c r="B925" s="1" t="str">
        <f aca="false">IF(B918="","",IF(B918+1&gt;入力用!$W$8,"",B918+1))</f>
        <v/>
      </c>
      <c r="C925" s="23" t="str">
        <f aca="false">B925</f>
        <v/>
      </c>
      <c r="D925" s="62"/>
      <c r="E925" s="20" t="str">
        <f aca="false">IF($B925="","",VLOOKUP($A925,データ,5,0))</f>
        <v/>
      </c>
      <c r="F925" s="63" t="str">
        <f aca="false">IF($B925="","",VLOOKUP($A925,データ,6,0))</f>
        <v/>
      </c>
      <c r="G925" s="64" t="str">
        <f aca="false">IF(A925="","",IF(VLOOKUP(A925,データ,7,0)=0,"",VLOOKUP(VLOOKUP(A925,データ,7,0),品名,2)))</f>
        <v/>
      </c>
      <c r="H925" s="65" t="str">
        <f aca="false">IF(A925="",0,VLOOKUP(A925,データ,8,0))</f>
        <v/>
      </c>
      <c r="I925" s="65" t="str">
        <f aca="false">IF(A925="",0,VLOOKUP(A925,データ,9,0))</f>
        <v/>
      </c>
      <c r="J925" s="65" t="str">
        <f aca="false">H925*I925</f>
        <v/>
      </c>
      <c r="K925" s="48"/>
      <c r="L925" s="66"/>
    </row>
    <row r="926" customFormat="false" ht="13.5" hidden="false" customHeight="true" outlineLevel="0" collapsed="false">
      <c r="B926" s="67"/>
      <c r="C926" s="68"/>
      <c r="D926" s="69"/>
      <c r="E926" s="20" t="str">
        <f aca="false">IF(B924="","",VLOOKUP($A924,データ,2,0))</f>
        <v/>
      </c>
      <c r="F926" s="63" t="n">
        <f aca="false">IF(C924="","",VLOOKUP($A924,データ,2,0))</f>
        <v>1</v>
      </c>
      <c r="G926" s="64" t="str">
        <f aca="false">IF(A925="","",IF(VLOOKUP(A925,データ,10,0)=0,"",VLOOKUP(VLOOKUP(A925,データ,10,0),品名,2)))</f>
        <v/>
      </c>
      <c r="H926" s="70" t="str">
        <f aca="false">IF(A925="",0,VLOOKUP(A925,データ,11,0))</f>
        <v/>
      </c>
      <c r="I926" s="70" t="str">
        <f aca="false">IF(A925="",0,VLOOKUP(A925,データ,12,0))</f>
        <v/>
      </c>
      <c r="J926" s="70" t="str">
        <f aca="false">H926*I926</f>
        <v/>
      </c>
      <c r="K926" s="48"/>
      <c r="L926" s="66"/>
    </row>
    <row r="927" customFormat="false" ht="13.5" hidden="false" customHeight="true" outlineLevel="0" collapsed="false">
      <c r="B927" s="67"/>
      <c r="C927" s="68" t="str">
        <f aca="false">IF($B925="","",VLOOKUP($A925,データ,3,0))</f>
        <v/>
      </c>
      <c r="D927" s="69" t="str">
        <f aca="false">IF($B925="","",VLOOKUP($A925,データ,4,0))</f>
        <v/>
      </c>
      <c r="E927" s="20" t="str">
        <f aca="false">IF(B925="","",VLOOKUP($A925,データ,2,0))</f>
        <v/>
      </c>
      <c r="F927" s="63" t="str">
        <f aca="false">IF(C925="","",VLOOKUP($A925,データ,2,0))</f>
        <v/>
      </c>
      <c r="G927" s="64" t="str">
        <f aca="false">IF(A925="","",IF(VLOOKUP(A925,データ,13,0)=0,"",VLOOKUP(VLOOKUP(A925,データ,13,0),品名,2)))</f>
        <v/>
      </c>
      <c r="H927" s="70" t="str">
        <f aca="false">IF(A925="",0,VLOOKUP(A925,データ,14,0))</f>
        <v/>
      </c>
      <c r="I927" s="70" t="str">
        <f aca="false">IF(A925="",0,VLOOKUP(A925,データ,15,0))</f>
        <v/>
      </c>
      <c r="J927" s="70" t="str">
        <f aca="false">H927*I927</f>
        <v/>
      </c>
      <c r="K927" s="48"/>
      <c r="L927" s="66"/>
    </row>
    <row r="928" customFormat="false" ht="13.5" hidden="false" customHeight="true" outlineLevel="0" collapsed="false">
      <c r="B928" s="67"/>
      <c r="C928" s="68"/>
      <c r="D928" s="69"/>
      <c r="E928" s="20" t="str">
        <f aca="false">IF(B926="","",VLOOKUP($A926,データ,2,0))</f>
        <v/>
      </c>
      <c r="F928" s="63" t="str">
        <f aca="false">IF(C926="","",VLOOKUP($A926,データ,2,0))</f>
        <v/>
      </c>
      <c r="G928" s="64" t="str">
        <f aca="false">IF(A925="","",IF(VLOOKUP(A925,データ,16,0)=0,"",VLOOKUP(VLOOKUP(A925,データ,16,0),品名,2)))</f>
        <v/>
      </c>
      <c r="H928" s="70" t="str">
        <f aca="false">IF(A925="",0,VLOOKUP(A925,データ,17,0))</f>
        <v/>
      </c>
      <c r="I928" s="70" t="str">
        <f aca="false">IF(A925="",0,VLOOKUP(A925,データ,18,0))</f>
        <v/>
      </c>
      <c r="J928" s="70" t="str">
        <f aca="false">H928*I928</f>
        <v/>
      </c>
      <c r="K928" s="48"/>
      <c r="L928" s="66"/>
    </row>
    <row r="929" customFormat="false" ht="13.5" hidden="false" customHeight="true" outlineLevel="0" collapsed="false">
      <c r="B929" s="67"/>
      <c r="C929" s="68"/>
      <c r="D929" s="69"/>
      <c r="E929" s="20" t="str">
        <f aca="false">IF(B927="","",VLOOKUP($A927,データ,2,0))</f>
        <v/>
      </c>
      <c r="F929" s="63" t="str">
        <f aca="false">IF(C927="","",VLOOKUP($A927,データ,2,0))</f>
        <v/>
      </c>
      <c r="G929" s="64" t="str">
        <f aca="false">IF(A925="","",IF(VLOOKUP(A925,データ,19,0)=0,"",VLOOKUP(VLOOKUP(A925,データ,19,0),品名,2)))</f>
        <v/>
      </c>
      <c r="H929" s="71" t="str">
        <f aca="false">IF(A925="",0,VLOOKUP(A925,データ,20,0))</f>
        <v/>
      </c>
      <c r="I929" s="72" t="str">
        <f aca="false">IF(A925="",0,VLOOKUP(A925,データ,21,0))</f>
        <v/>
      </c>
      <c r="J929" s="72" t="str">
        <f aca="false">H929*I929</f>
        <v/>
      </c>
      <c r="K929" s="48"/>
      <c r="L929" s="66"/>
    </row>
    <row r="930" customFormat="false" ht="13.5" hidden="false" customHeight="true" outlineLevel="0" collapsed="false">
      <c r="B930" s="67" t="str">
        <f aca="false">IF(I930&gt;=1,"k","")</f>
        <v>k</v>
      </c>
      <c r="C930" s="27"/>
      <c r="D930" s="73"/>
      <c r="E930" s="20" t="str">
        <f aca="false">IF(B928="","",VLOOKUP($A928,データ,2,0))</f>
        <v/>
      </c>
      <c r="F930" s="63" t="str">
        <f aca="false">IF(C928="","",VLOOKUP($A928,データ,2,0))</f>
        <v/>
      </c>
      <c r="G930" s="5" t="s">
        <v>38</v>
      </c>
      <c r="H930" s="5"/>
      <c r="I930" s="46" t="str">
        <f aca="false">SUM(I925:I929)</f>
        <v/>
      </c>
      <c r="J930" s="46" t="str">
        <f aca="false">SUM(J925:J929)</f>
        <v/>
      </c>
      <c r="K930" s="46" t="str">
        <f aca="false">IF(J930&lt;5000,J930,5000)</f>
        <v/>
      </c>
      <c r="L930" s="47" t="n">
        <f aca="false">+J930-K930</f>
        <v>0</v>
      </c>
    </row>
    <row r="931" customFormat="false" ht="13.5" hidden="false" customHeight="true" outlineLevel="0" collapsed="false">
      <c r="A931" s="1" t="str">
        <f aca="false">IF(B931&gt;=1,SMALL(順,B931),"")</f>
        <v/>
      </c>
      <c r="C931" s="77" t="s">
        <v>37</v>
      </c>
      <c r="D931" s="77"/>
      <c r="E931" s="77"/>
      <c r="F931" s="77"/>
      <c r="G931" s="77"/>
      <c r="H931" s="77"/>
      <c r="I931" s="77"/>
      <c r="J931" s="77"/>
      <c r="K931" s="75" t="n">
        <f aca="true">IF(K930&lt;1,"",SUMIF($B$8:INDIRECT("b"&amp;ROW()),"=k",$K$8:$K$707))</f>
        <v>0</v>
      </c>
      <c r="L931" s="76"/>
    </row>
    <row r="932" customFormat="false" ht="13.5" hidden="false" customHeight="true" outlineLevel="0" collapsed="false">
      <c r="A932" s="61" t="str">
        <f aca="false">IF(B932="","",SMALL(順,B932))</f>
        <v/>
      </c>
      <c r="B932" s="1" t="str">
        <f aca="false">IF(B925="","",IF(B925+1&gt;入力用!$W$8,"",B925+1))</f>
        <v/>
      </c>
      <c r="C932" s="23" t="str">
        <f aca="false">B932</f>
        <v/>
      </c>
      <c r="D932" s="62"/>
      <c r="E932" s="20" t="str">
        <f aca="false">IF($B932="","",VLOOKUP($A932,データ,5,0))</f>
        <v/>
      </c>
      <c r="F932" s="63" t="str">
        <f aca="false">IF($B932="","",VLOOKUP($A932,データ,6,0))</f>
        <v/>
      </c>
      <c r="G932" s="64" t="str">
        <f aca="false">IF(A932="","",IF(VLOOKUP(A932,データ,7,0)=0,"",VLOOKUP(VLOOKUP(A932,データ,7,0),品名,2)))</f>
        <v/>
      </c>
      <c r="H932" s="65" t="str">
        <f aca="false">IF(A932="",0,VLOOKUP(A932,データ,8,0))</f>
        <v/>
      </c>
      <c r="I932" s="65" t="str">
        <f aca="false">IF(A932="",0,VLOOKUP(A932,データ,9,0))</f>
        <v/>
      </c>
      <c r="J932" s="65" t="str">
        <f aca="false">H932*I932</f>
        <v/>
      </c>
      <c r="K932" s="48"/>
      <c r="L932" s="66"/>
    </row>
    <row r="933" customFormat="false" ht="13.5" hidden="false" customHeight="true" outlineLevel="0" collapsed="false">
      <c r="B933" s="67"/>
      <c r="C933" s="68"/>
      <c r="D933" s="69"/>
      <c r="E933" s="20" t="str">
        <f aca="false">IF(B931="","",VLOOKUP($A931,データ,2,0))</f>
        <v/>
      </c>
      <c r="F933" s="63" t="n">
        <f aca="false">IF(C931="","",VLOOKUP($A931,データ,2,0))</f>
        <v>1</v>
      </c>
      <c r="G933" s="64" t="str">
        <f aca="false">IF(A932="","",IF(VLOOKUP(A932,データ,10,0)=0,"",VLOOKUP(VLOOKUP(A932,データ,10,0),品名,2)))</f>
        <v/>
      </c>
      <c r="H933" s="70" t="str">
        <f aca="false">IF(A932="",0,VLOOKUP(A932,データ,11,0))</f>
        <v/>
      </c>
      <c r="I933" s="70" t="str">
        <f aca="false">IF(A932="",0,VLOOKUP(A932,データ,12,0))</f>
        <v/>
      </c>
      <c r="J933" s="70" t="str">
        <f aca="false">H933*I933</f>
        <v/>
      </c>
      <c r="K933" s="48"/>
      <c r="L933" s="66"/>
    </row>
    <row r="934" customFormat="false" ht="13.5" hidden="false" customHeight="true" outlineLevel="0" collapsed="false">
      <c r="B934" s="67"/>
      <c r="C934" s="68" t="str">
        <f aca="false">IF($B932="","",VLOOKUP($A932,データ,3,0))</f>
        <v/>
      </c>
      <c r="D934" s="69" t="str">
        <f aca="false">IF($B932="","",VLOOKUP($A932,データ,4,0))</f>
        <v/>
      </c>
      <c r="E934" s="20" t="str">
        <f aca="false">IF(B932="","",VLOOKUP($A932,データ,2,0))</f>
        <v/>
      </c>
      <c r="F934" s="63" t="str">
        <f aca="false">IF(C932="","",VLOOKUP($A932,データ,2,0))</f>
        <v/>
      </c>
      <c r="G934" s="64" t="str">
        <f aca="false">IF(A932="","",IF(VLOOKUP(A932,データ,13,0)=0,"",VLOOKUP(VLOOKUP(A932,データ,13,0),品名,2)))</f>
        <v/>
      </c>
      <c r="H934" s="70" t="str">
        <f aca="false">IF(A932="",0,VLOOKUP(A932,データ,14,0))</f>
        <v/>
      </c>
      <c r="I934" s="70" t="str">
        <f aca="false">IF(A932="",0,VLOOKUP(A932,データ,15,0))</f>
        <v/>
      </c>
      <c r="J934" s="70" t="str">
        <f aca="false">H934*I934</f>
        <v/>
      </c>
      <c r="K934" s="48"/>
      <c r="L934" s="66"/>
    </row>
    <row r="935" customFormat="false" ht="13.5" hidden="false" customHeight="true" outlineLevel="0" collapsed="false">
      <c r="B935" s="67"/>
      <c r="C935" s="68"/>
      <c r="D935" s="69"/>
      <c r="E935" s="20" t="str">
        <f aca="false">IF(B933="","",VLOOKUP($A933,データ,2,0))</f>
        <v/>
      </c>
      <c r="F935" s="63" t="str">
        <f aca="false">IF(C933="","",VLOOKUP($A933,データ,2,0))</f>
        <v/>
      </c>
      <c r="G935" s="64" t="str">
        <f aca="false">IF(A932="","",IF(VLOOKUP(A932,データ,16,0)=0,"",VLOOKUP(VLOOKUP(A932,データ,16,0),品名,2)))</f>
        <v/>
      </c>
      <c r="H935" s="70" t="str">
        <f aca="false">IF(A932="",0,VLOOKUP(A932,データ,17,0))</f>
        <v/>
      </c>
      <c r="I935" s="70" t="str">
        <f aca="false">IF(A932="",0,VLOOKUP(A932,データ,18,0))</f>
        <v/>
      </c>
      <c r="J935" s="70" t="str">
        <f aca="false">H935*I935</f>
        <v/>
      </c>
      <c r="K935" s="48"/>
      <c r="L935" s="66"/>
    </row>
    <row r="936" customFormat="false" ht="13.5" hidden="false" customHeight="true" outlineLevel="0" collapsed="false">
      <c r="B936" s="67"/>
      <c r="C936" s="68"/>
      <c r="D936" s="69"/>
      <c r="E936" s="20" t="str">
        <f aca="false">IF(B934="","",VLOOKUP($A934,データ,2,0))</f>
        <v/>
      </c>
      <c r="F936" s="63" t="str">
        <f aca="false">IF(C934="","",VLOOKUP($A934,データ,2,0))</f>
        <v/>
      </c>
      <c r="G936" s="64" t="str">
        <f aca="false">IF(A932="","",IF(VLOOKUP(A932,データ,19,0)=0,"",VLOOKUP(VLOOKUP(A932,データ,19,0),品名,2)))</f>
        <v/>
      </c>
      <c r="H936" s="71" t="str">
        <f aca="false">IF(A932="",0,VLOOKUP(A932,データ,20,0))</f>
        <v/>
      </c>
      <c r="I936" s="72" t="str">
        <f aca="false">IF(A932="",0,VLOOKUP(A932,データ,21,0))</f>
        <v/>
      </c>
      <c r="J936" s="72" t="str">
        <f aca="false">H936*I936</f>
        <v/>
      </c>
      <c r="K936" s="48"/>
      <c r="L936" s="66"/>
    </row>
    <row r="937" customFormat="false" ht="13.5" hidden="false" customHeight="true" outlineLevel="0" collapsed="false">
      <c r="B937" s="67" t="str">
        <f aca="false">IF(I937&gt;=1,"k","")</f>
        <v>k</v>
      </c>
      <c r="C937" s="27"/>
      <c r="D937" s="73"/>
      <c r="E937" s="20" t="str">
        <f aca="false">IF(B935="","",VLOOKUP($A935,データ,2,0))</f>
        <v/>
      </c>
      <c r="F937" s="63" t="str">
        <f aca="false">IF(C935="","",VLOOKUP($A935,データ,2,0))</f>
        <v/>
      </c>
      <c r="G937" s="5" t="s">
        <v>38</v>
      </c>
      <c r="H937" s="5"/>
      <c r="I937" s="46" t="str">
        <f aca="false">SUM(I932:I936)</f>
        <v/>
      </c>
      <c r="J937" s="46" t="str">
        <f aca="false">SUM(J932:J936)</f>
        <v/>
      </c>
      <c r="K937" s="46" t="str">
        <f aca="false">IF(J937&lt;5000,J937,5000)</f>
        <v/>
      </c>
      <c r="L937" s="47" t="n">
        <f aca="false">+J937-K937</f>
        <v>0</v>
      </c>
    </row>
    <row r="938" customFormat="false" ht="13.5" hidden="false" customHeight="true" outlineLevel="0" collapsed="false">
      <c r="A938" s="1" t="str">
        <f aca="false">IF(B938&gt;=1,SMALL(順,B938),"")</f>
        <v/>
      </c>
      <c r="C938" s="77" t="s">
        <v>37</v>
      </c>
      <c r="D938" s="77"/>
      <c r="E938" s="77"/>
      <c r="F938" s="77"/>
      <c r="G938" s="77"/>
      <c r="H938" s="77"/>
      <c r="I938" s="77"/>
      <c r="J938" s="77"/>
      <c r="K938" s="75" t="n">
        <f aca="true">IF(K937&lt;1,"",SUMIF($B$8:INDIRECT("b"&amp;ROW()),"=k",$K$8:$K$707))</f>
        <v>0</v>
      </c>
      <c r="L938" s="76"/>
    </row>
    <row r="939" customFormat="false" ht="13.5" hidden="false" customHeight="true" outlineLevel="0" collapsed="false">
      <c r="A939" s="61" t="str">
        <f aca="false">IF(B939="","",SMALL(順,B939))</f>
        <v/>
      </c>
      <c r="B939" s="1" t="str">
        <f aca="false">IF(B932="","",IF(B932+1&gt;入力用!$W$8,"",B932+1))</f>
        <v/>
      </c>
      <c r="C939" s="23" t="str">
        <f aca="false">B939</f>
        <v/>
      </c>
      <c r="D939" s="62"/>
      <c r="E939" s="20" t="str">
        <f aca="false">IF($B939="","",VLOOKUP($A939,データ,5,0))</f>
        <v/>
      </c>
      <c r="F939" s="63" t="str">
        <f aca="false">IF($B939="","",VLOOKUP($A939,データ,6,0))</f>
        <v/>
      </c>
      <c r="G939" s="64" t="str">
        <f aca="false">IF(A939="","",IF(VLOOKUP(A939,データ,7,0)=0,"",VLOOKUP(VLOOKUP(A939,データ,7,0),品名,2)))</f>
        <v/>
      </c>
      <c r="H939" s="65" t="str">
        <f aca="false">IF(A939="",0,VLOOKUP(A939,データ,8,0))</f>
        <v/>
      </c>
      <c r="I939" s="65" t="str">
        <f aca="false">IF(A939="",0,VLOOKUP(A939,データ,9,0))</f>
        <v/>
      </c>
      <c r="J939" s="65" t="str">
        <f aca="false">H939*I939</f>
        <v/>
      </c>
      <c r="K939" s="48"/>
      <c r="L939" s="66"/>
    </row>
    <row r="940" customFormat="false" ht="13.5" hidden="false" customHeight="true" outlineLevel="0" collapsed="false">
      <c r="B940" s="67"/>
      <c r="C940" s="68"/>
      <c r="D940" s="69"/>
      <c r="E940" s="20" t="str">
        <f aca="false">IF(B938="","",VLOOKUP($A938,データ,2,0))</f>
        <v/>
      </c>
      <c r="F940" s="63" t="n">
        <f aca="false">IF(C938="","",VLOOKUP($A938,データ,2,0))</f>
        <v>1</v>
      </c>
      <c r="G940" s="64" t="str">
        <f aca="false">IF(A939="","",IF(VLOOKUP(A939,データ,10,0)=0,"",VLOOKUP(VLOOKUP(A939,データ,10,0),品名,2)))</f>
        <v/>
      </c>
      <c r="H940" s="70" t="str">
        <f aca="false">IF(A939="",0,VLOOKUP(A939,データ,11,0))</f>
        <v/>
      </c>
      <c r="I940" s="70" t="str">
        <f aca="false">IF(A939="",0,VLOOKUP(A939,データ,12,0))</f>
        <v/>
      </c>
      <c r="J940" s="70" t="str">
        <f aca="false">H940*I940</f>
        <v/>
      </c>
      <c r="K940" s="48"/>
      <c r="L940" s="66"/>
    </row>
    <row r="941" customFormat="false" ht="13.5" hidden="false" customHeight="true" outlineLevel="0" collapsed="false">
      <c r="B941" s="67"/>
      <c r="C941" s="68" t="str">
        <f aca="false">IF($B939="","",VLOOKUP($A939,データ,3,0))</f>
        <v/>
      </c>
      <c r="D941" s="69" t="str">
        <f aca="false">IF($B939="","",VLOOKUP($A939,データ,4,0))</f>
        <v/>
      </c>
      <c r="E941" s="20" t="str">
        <f aca="false">IF(B939="","",VLOOKUP($A939,データ,2,0))</f>
        <v/>
      </c>
      <c r="F941" s="63" t="str">
        <f aca="false">IF(C939="","",VLOOKUP($A939,データ,2,0))</f>
        <v/>
      </c>
      <c r="G941" s="64" t="str">
        <f aca="false">IF(A939="","",IF(VLOOKUP(A939,データ,13,0)=0,"",VLOOKUP(VLOOKUP(A939,データ,13,0),品名,2)))</f>
        <v/>
      </c>
      <c r="H941" s="70" t="str">
        <f aca="false">IF(A939="",0,VLOOKUP(A939,データ,14,0))</f>
        <v/>
      </c>
      <c r="I941" s="70" t="str">
        <f aca="false">IF(A939="",0,VLOOKUP(A939,データ,15,0))</f>
        <v/>
      </c>
      <c r="J941" s="70" t="str">
        <f aca="false">H941*I941</f>
        <v/>
      </c>
      <c r="K941" s="48"/>
      <c r="L941" s="66"/>
    </row>
    <row r="942" customFormat="false" ht="13.5" hidden="false" customHeight="true" outlineLevel="0" collapsed="false">
      <c r="B942" s="67"/>
      <c r="C942" s="68"/>
      <c r="D942" s="69"/>
      <c r="E942" s="20" t="str">
        <f aca="false">IF(B940="","",VLOOKUP($A940,データ,2,0))</f>
        <v/>
      </c>
      <c r="F942" s="63" t="str">
        <f aca="false">IF(C940="","",VLOOKUP($A940,データ,2,0))</f>
        <v/>
      </c>
      <c r="G942" s="64" t="str">
        <f aca="false">IF(A939="","",IF(VLOOKUP(A939,データ,16,0)=0,"",VLOOKUP(VLOOKUP(A939,データ,16,0),品名,2)))</f>
        <v/>
      </c>
      <c r="H942" s="70" t="str">
        <f aca="false">IF(A939="",0,VLOOKUP(A939,データ,17,0))</f>
        <v/>
      </c>
      <c r="I942" s="70" t="str">
        <f aca="false">IF(A939="",0,VLOOKUP(A939,データ,18,0))</f>
        <v/>
      </c>
      <c r="J942" s="70" t="str">
        <f aca="false">H942*I942</f>
        <v/>
      </c>
      <c r="K942" s="48"/>
      <c r="L942" s="66"/>
    </row>
    <row r="943" customFormat="false" ht="13.5" hidden="false" customHeight="true" outlineLevel="0" collapsed="false">
      <c r="B943" s="67"/>
      <c r="C943" s="68"/>
      <c r="D943" s="69"/>
      <c r="E943" s="20" t="str">
        <f aca="false">IF(B941="","",VLOOKUP($A941,データ,2,0))</f>
        <v/>
      </c>
      <c r="F943" s="63" t="str">
        <f aca="false">IF(C941="","",VLOOKUP($A941,データ,2,0))</f>
        <v/>
      </c>
      <c r="G943" s="64" t="str">
        <f aca="false">IF(A939="","",IF(VLOOKUP(A939,データ,19,0)=0,"",VLOOKUP(VLOOKUP(A939,データ,19,0),品名,2)))</f>
        <v/>
      </c>
      <c r="H943" s="71" t="str">
        <f aca="false">IF(A939="",0,VLOOKUP(A939,データ,20,0))</f>
        <v/>
      </c>
      <c r="I943" s="72" t="str">
        <f aca="false">IF(A939="",0,VLOOKUP(A939,データ,21,0))</f>
        <v/>
      </c>
      <c r="J943" s="72" t="str">
        <f aca="false">H943*I943</f>
        <v/>
      </c>
      <c r="K943" s="48"/>
      <c r="L943" s="66"/>
    </row>
    <row r="944" customFormat="false" ht="13.5" hidden="false" customHeight="true" outlineLevel="0" collapsed="false">
      <c r="B944" s="67" t="str">
        <f aca="false">IF(I944&gt;=1,"k","")</f>
        <v>k</v>
      </c>
      <c r="C944" s="27"/>
      <c r="D944" s="73"/>
      <c r="E944" s="20" t="str">
        <f aca="false">IF(B942="","",VLOOKUP($A942,データ,2,0))</f>
        <v/>
      </c>
      <c r="F944" s="63" t="str">
        <f aca="false">IF(C942="","",VLOOKUP($A942,データ,2,0))</f>
        <v/>
      </c>
      <c r="G944" s="5" t="s">
        <v>38</v>
      </c>
      <c r="H944" s="5"/>
      <c r="I944" s="46" t="str">
        <f aca="false">SUM(I939:I943)</f>
        <v/>
      </c>
      <c r="J944" s="46" t="str">
        <f aca="false">SUM(J939:J943)</f>
        <v/>
      </c>
      <c r="K944" s="46" t="str">
        <f aca="false">IF(J944&lt;5000,J944,5000)</f>
        <v/>
      </c>
      <c r="L944" s="47" t="n">
        <f aca="false">+J944-K944</f>
        <v>0</v>
      </c>
    </row>
    <row r="945" customFormat="false" ht="13.5" hidden="false" customHeight="true" outlineLevel="0" collapsed="false">
      <c r="A945" s="1" t="str">
        <f aca="false">IF(B945&gt;=1,SMALL(順,B945),"")</f>
        <v/>
      </c>
      <c r="C945" s="77" t="s">
        <v>37</v>
      </c>
      <c r="D945" s="77"/>
      <c r="E945" s="77"/>
      <c r="F945" s="77"/>
      <c r="G945" s="77"/>
      <c r="H945" s="77"/>
      <c r="I945" s="77"/>
      <c r="J945" s="77"/>
      <c r="K945" s="75" t="n">
        <f aca="true">IF(K944&lt;1,"",SUMIF($B$8:INDIRECT("b"&amp;ROW()),"=k",$K$8:$K$707))</f>
        <v>0</v>
      </c>
      <c r="L945" s="76"/>
    </row>
    <row r="946" customFormat="false" ht="13.5" hidden="false" customHeight="true" outlineLevel="0" collapsed="false">
      <c r="A946" s="61" t="str">
        <f aca="false">IF(B946="","",SMALL(順,B946))</f>
        <v/>
      </c>
      <c r="B946" s="1" t="str">
        <f aca="false">IF(B939="","",IF(B939+1&gt;入力用!$W$8,"",B939+1))</f>
        <v/>
      </c>
      <c r="C946" s="23" t="str">
        <f aca="false">B946</f>
        <v/>
      </c>
      <c r="D946" s="62"/>
      <c r="E946" s="20" t="str">
        <f aca="false">IF($B946="","",VLOOKUP($A946,データ,5,0))</f>
        <v/>
      </c>
      <c r="F946" s="63" t="str">
        <f aca="false">IF($B946="","",VLOOKUP($A946,データ,6,0))</f>
        <v/>
      </c>
      <c r="G946" s="64" t="str">
        <f aca="false">IF(A946="","",IF(VLOOKUP(A946,データ,7,0)=0,"",VLOOKUP(VLOOKUP(A946,データ,7,0),品名,2)))</f>
        <v/>
      </c>
      <c r="H946" s="65" t="str">
        <f aca="false">IF(A946="",0,VLOOKUP(A946,データ,8,0))</f>
        <v/>
      </c>
      <c r="I946" s="65" t="str">
        <f aca="false">IF(A946="",0,VLOOKUP(A946,データ,9,0))</f>
        <v/>
      </c>
      <c r="J946" s="65" t="str">
        <f aca="false">H946*I946</f>
        <v/>
      </c>
      <c r="K946" s="48"/>
      <c r="L946" s="66"/>
    </row>
    <row r="947" customFormat="false" ht="13.5" hidden="false" customHeight="true" outlineLevel="0" collapsed="false">
      <c r="B947" s="67"/>
      <c r="C947" s="68"/>
      <c r="D947" s="69"/>
      <c r="E947" s="20" t="str">
        <f aca="false">IF(B945="","",VLOOKUP($A945,データ,2,0))</f>
        <v/>
      </c>
      <c r="F947" s="63" t="n">
        <f aca="false">IF(C945="","",VLOOKUP($A945,データ,2,0))</f>
        <v>1</v>
      </c>
      <c r="G947" s="64" t="str">
        <f aca="false">IF(A946="","",IF(VLOOKUP(A946,データ,10,0)=0,"",VLOOKUP(VLOOKUP(A946,データ,10,0),品名,2)))</f>
        <v/>
      </c>
      <c r="H947" s="70" t="str">
        <f aca="false">IF(A946="",0,VLOOKUP(A946,データ,11,0))</f>
        <v/>
      </c>
      <c r="I947" s="70" t="str">
        <f aca="false">IF(A946="",0,VLOOKUP(A946,データ,12,0))</f>
        <v/>
      </c>
      <c r="J947" s="70" t="str">
        <f aca="false">H947*I947</f>
        <v/>
      </c>
      <c r="K947" s="48"/>
      <c r="L947" s="66"/>
    </row>
    <row r="948" customFormat="false" ht="13.5" hidden="false" customHeight="true" outlineLevel="0" collapsed="false">
      <c r="B948" s="67"/>
      <c r="C948" s="68" t="str">
        <f aca="false">IF($B946="","",VLOOKUP($A946,データ,3,0))</f>
        <v/>
      </c>
      <c r="D948" s="69" t="str">
        <f aca="false">IF($B946="","",VLOOKUP($A946,データ,4,0))</f>
        <v/>
      </c>
      <c r="E948" s="20" t="str">
        <f aca="false">IF(B946="","",VLOOKUP($A946,データ,2,0))</f>
        <v/>
      </c>
      <c r="F948" s="63" t="str">
        <f aca="false">IF(C946="","",VLOOKUP($A946,データ,2,0))</f>
        <v/>
      </c>
      <c r="G948" s="64" t="str">
        <f aca="false">IF(A946="","",IF(VLOOKUP(A946,データ,13,0)=0,"",VLOOKUP(VLOOKUP(A946,データ,13,0),品名,2)))</f>
        <v/>
      </c>
      <c r="H948" s="70" t="str">
        <f aca="false">IF(A946="",0,VLOOKUP(A946,データ,14,0))</f>
        <v/>
      </c>
      <c r="I948" s="70" t="str">
        <f aca="false">IF(A946="",0,VLOOKUP(A946,データ,15,0))</f>
        <v/>
      </c>
      <c r="J948" s="70" t="str">
        <f aca="false">H948*I948</f>
        <v/>
      </c>
      <c r="K948" s="48"/>
      <c r="L948" s="66"/>
    </row>
    <row r="949" customFormat="false" ht="13.5" hidden="false" customHeight="true" outlineLevel="0" collapsed="false">
      <c r="B949" s="67"/>
      <c r="C949" s="68"/>
      <c r="D949" s="69"/>
      <c r="E949" s="20" t="str">
        <f aca="false">IF(B947="","",VLOOKUP($A947,データ,2,0))</f>
        <v/>
      </c>
      <c r="F949" s="63" t="str">
        <f aca="false">IF(C947="","",VLOOKUP($A947,データ,2,0))</f>
        <v/>
      </c>
      <c r="G949" s="64" t="str">
        <f aca="false">IF(A946="","",IF(VLOOKUP(A946,データ,16,0)=0,"",VLOOKUP(VLOOKUP(A946,データ,16,0),品名,2)))</f>
        <v/>
      </c>
      <c r="H949" s="70" t="str">
        <f aca="false">IF(A946="",0,VLOOKUP(A946,データ,17,0))</f>
        <v/>
      </c>
      <c r="I949" s="70" t="str">
        <f aca="false">IF(A946="",0,VLOOKUP(A946,データ,18,0))</f>
        <v/>
      </c>
      <c r="J949" s="70" t="str">
        <f aca="false">H949*I949</f>
        <v/>
      </c>
      <c r="K949" s="48"/>
      <c r="L949" s="66"/>
    </row>
    <row r="950" customFormat="false" ht="13.5" hidden="false" customHeight="true" outlineLevel="0" collapsed="false">
      <c r="B950" s="67"/>
      <c r="C950" s="68"/>
      <c r="D950" s="69"/>
      <c r="E950" s="20" t="str">
        <f aca="false">IF(B948="","",VLOOKUP($A948,データ,2,0))</f>
        <v/>
      </c>
      <c r="F950" s="63" t="str">
        <f aca="false">IF(C948="","",VLOOKUP($A948,データ,2,0))</f>
        <v/>
      </c>
      <c r="G950" s="64" t="str">
        <f aca="false">IF(A946="","",IF(VLOOKUP(A946,データ,19,0)=0,"",VLOOKUP(VLOOKUP(A946,データ,19,0),品名,2)))</f>
        <v/>
      </c>
      <c r="H950" s="71" t="str">
        <f aca="false">IF(A946="",0,VLOOKUP(A946,データ,20,0))</f>
        <v/>
      </c>
      <c r="I950" s="72" t="str">
        <f aca="false">IF(A946="",0,VLOOKUP(A946,データ,21,0))</f>
        <v/>
      </c>
      <c r="J950" s="72" t="str">
        <f aca="false">H950*I950</f>
        <v/>
      </c>
      <c r="K950" s="48"/>
      <c r="L950" s="66"/>
    </row>
    <row r="951" customFormat="false" ht="13.5" hidden="false" customHeight="true" outlineLevel="0" collapsed="false">
      <c r="B951" s="67" t="str">
        <f aca="false">IF(I951&gt;=1,"k","")</f>
        <v>k</v>
      </c>
      <c r="C951" s="27"/>
      <c r="D951" s="73"/>
      <c r="E951" s="20" t="str">
        <f aca="false">IF(B949="","",VLOOKUP($A949,データ,2,0))</f>
        <v/>
      </c>
      <c r="F951" s="63" t="str">
        <f aca="false">IF(C949="","",VLOOKUP($A949,データ,2,0))</f>
        <v/>
      </c>
      <c r="G951" s="5" t="s">
        <v>38</v>
      </c>
      <c r="H951" s="5"/>
      <c r="I951" s="46" t="str">
        <f aca="false">SUM(I946:I950)</f>
        <v/>
      </c>
      <c r="J951" s="46" t="str">
        <f aca="false">SUM(J946:J950)</f>
        <v/>
      </c>
      <c r="K951" s="46" t="str">
        <f aca="false">IF(J951&lt;5000,J951,5000)</f>
        <v/>
      </c>
      <c r="L951" s="47" t="n">
        <f aca="false">+J951-K951</f>
        <v>0</v>
      </c>
    </row>
    <row r="952" customFormat="false" ht="13.5" hidden="false" customHeight="true" outlineLevel="0" collapsed="false">
      <c r="A952" s="1" t="str">
        <f aca="false">IF(B952&gt;=1,SMALL(順,B952),"")</f>
        <v/>
      </c>
      <c r="C952" s="77" t="s">
        <v>37</v>
      </c>
      <c r="D952" s="77"/>
      <c r="E952" s="77"/>
      <c r="F952" s="77"/>
      <c r="G952" s="77"/>
      <c r="H952" s="77"/>
      <c r="I952" s="77"/>
      <c r="J952" s="77"/>
      <c r="K952" s="75" t="n">
        <f aca="true">IF(K951&lt;1,"",SUMIF($B$8:INDIRECT("b"&amp;ROW()),"=k",$K$8:$K$707))</f>
        <v>0</v>
      </c>
      <c r="L952" s="76"/>
    </row>
    <row r="953" customFormat="false" ht="13.5" hidden="false" customHeight="true" outlineLevel="0" collapsed="false">
      <c r="A953" s="61" t="str">
        <f aca="false">IF(B953="","",SMALL(順,B953))</f>
        <v/>
      </c>
      <c r="B953" s="1" t="str">
        <f aca="false">IF(B946="","",IF(B946+1&gt;入力用!$W$8,"",B946+1))</f>
        <v/>
      </c>
      <c r="C953" s="23" t="str">
        <f aca="false">B953</f>
        <v/>
      </c>
      <c r="D953" s="62"/>
      <c r="E953" s="20" t="str">
        <f aca="false">IF($B953="","",VLOOKUP($A953,データ,5,0))</f>
        <v/>
      </c>
      <c r="F953" s="63" t="str">
        <f aca="false">IF($B953="","",VLOOKUP($A953,データ,6,0))</f>
        <v/>
      </c>
      <c r="G953" s="64" t="str">
        <f aca="false">IF(A953="","",IF(VLOOKUP(A953,データ,7,0)=0,"",VLOOKUP(VLOOKUP(A953,データ,7,0),品名,2)))</f>
        <v/>
      </c>
      <c r="H953" s="65" t="str">
        <f aca="false">IF(A953="",0,VLOOKUP(A953,データ,8,0))</f>
        <v/>
      </c>
      <c r="I953" s="65" t="str">
        <f aca="false">IF(A953="",0,VLOOKUP(A953,データ,9,0))</f>
        <v/>
      </c>
      <c r="J953" s="65" t="str">
        <f aca="false">H953*I953</f>
        <v/>
      </c>
      <c r="K953" s="48"/>
      <c r="L953" s="66"/>
    </row>
    <row r="954" customFormat="false" ht="13.5" hidden="false" customHeight="true" outlineLevel="0" collapsed="false">
      <c r="B954" s="67"/>
      <c r="C954" s="68"/>
      <c r="D954" s="69"/>
      <c r="E954" s="20" t="str">
        <f aca="false">IF(B952="","",VLOOKUP($A952,データ,2,0))</f>
        <v/>
      </c>
      <c r="F954" s="63" t="n">
        <f aca="false">IF(C952="","",VLOOKUP($A952,データ,2,0))</f>
        <v>1</v>
      </c>
      <c r="G954" s="64" t="str">
        <f aca="false">IF(A953="","",IF(VLOOKUP(A953,データ,10,0)=0,"",VLOOKUP(VLOOKUP(A953,データ,10,0),品名,2)))</f>
        <v/>
      </c>
      <c r="H954" s="70" t="str">
        <f aca="false">IF(A953="",0,VLOOKUP(A953,データ,11,0))</f>
        <v/>
      </c>
      <c r="I954" s="70" t="str">
        <f aca="false">IF(A953="",0,VLOOKUP(A953,データ,12,0))</f>
        <v/>
      </c>
      <c r="J954" s="70" t="str">
        <f aca="false">H954*I954</f>
        <v/>
      </c>
      <c r="K954" s="48"/>
      <c r="L954" s="66"/>
    </row>
    <row r="955" customFormat="false" ht="13.5" hidden="false" customHeight="true" outlineLevel="0" collapsed="false">
      <c r="B955" s="67"/>
      <c r="C955" s="68" t="str">
        <f aca="false">IF($B953="","",VLOOKUP($A953,データ,3,0))</f>
        <v/>
      </c>
      <c r="D955" s="69" t="str">
        <f aca="false">IF($B953="","",VLOOKUP($A953,データ,4,0))</f>
        <v/>
      </c>
      <c r="E955" s="20" t="str">
        <f aca="false">IF(B953="","",VLOOKUP($A953,データ,2,0))</f>
        <v/>
      </c>
      <c r="F955" s="63" t="str">
        <f aca="false">IF(C953="","",VLOOKUP($A953,データ,2,0))</f>
        <v/>
      </c>
      <c r="G955" s="64" t="str">
        <f aca="false">IF(A953="","",IF(VLOOKUP(A953,データ,13,0)=0,"",VLOOKUP(VLOOKUP(A953,データ,13,0),品名,2)))</f>
        <v/>
      </c>
      <c r="H955" s="70" t="str">
        <f aca="false">IF(A953="",0,VLOOKUP(A953,データ,14,0))</f>
        <v/>
      </c>
      <c r="I955" s="70" t="str">
        <f aca="false">IF(A953="",0,VLOOKUP(A953,データ,15,0))</f>
        <v/>
      </c>
      <c r="J955" s="70" t="str">
        <f aca="false">H955*I955</f>
        <v/>
      </c>
      <c r="K955" s="48"/>
      <c r="L955" s="66"/>
    </row>
    <row r="956" customFormat="false" ht="13.5" hidden="false" customHeight="true" outlineLevel="0" collapsed="false">
      <c r="B956" s="67"/>
      <c r="C956" s="68"/>
      <c r="D956" s="69"/>
      <c r="E956" s="20" t="str">
        <f aca="false">IF(B954="","",VLOOKUP($A954,データ,2,0))</f>
        <v/>
      </c>
      <c r="F956" s="63" t="str">
        <f aca="false">IF(C954="","",VLOOKUP($A954,データ,2,0))</f>
        <v/>
      </c>
      <c r="G956" s="64" t="str">
        <f aca="false">IF(A953="","",IF(VLOOKUP(A953,データ,16,0)=0,"",VLOOKUP(VLOOKUP(A953,データ,16,0),品名,2)))</f>
        <v/>
      </c>
      <c r="H956" s="70" t="str">
        <f aca="false">IF(A953="",0,VLOOKUP(A953,データ,17,0))</f>
        <v/>
      </c>
      <c r="I956" s="70" t="str">
        <f aca="false">IF(A953="",0,VLOOKUP(A953,データ,18,0))</f>
        <v/>
      </c>
      <c r="J956" s="70" t="str">
        <f aca="false">H956*I956</f>
        <v/>
      </c>
      <c r="K956" s="48"/>
      <c r="L956" s="66"/>
    </row>
    <row r="957" customFormat="false" ht="13.5" hidden="false" customHeight="true" outlineLevel="0" collapsed="false">
      <c r="B957" s="67"/>
      <c r="C957" s="68"/>
      <c r="D957" s="69"/>
      <c r="E957" s="20" t="str">
        <f aca="false">IF(B955="","",VLOOKUP($A955,データ,2,0))</f>
        <v/>
      </c>
      <c r="F957" s="63" t="str">
        <f aca="false">IF(C955="","",VLOOKUP($A955,データ,2,0))</f>
        <v/>
      </c>
      <c r="G957" s="64" t="str">
        <f aca="false">IF(A953="","",IF(VLOOKUP(A953,データ,19,0)=0,"",VLOOKUP(VLOOKUP(A953,データ,19,0),品名,2)))</f>
        <v/>
      </c>
      <c r="H957" s="71" t="str">
        <f aca="false">IF(A953="",0,VLOOKUP(A953,データ,20,0))</f>
        <v/>
      </c>
      <c r="I957" s="72" t="str">
        <f aca="false">IF(A953="",0,VLOOKUP(A953,データ,21,0))</f>
        <v/>
      </c>
      <c r="J957" s="72" t="str">
        <f aca="false">H957*I957</f>
        <v/>
      </c>
      <c r="K957" s="48"/>
      <c r="L957" s="66"/>
    </row>
    <row r="958" customFormat="false" ht="13.5" hidden="false" customHeight="true" outlineLevel="0" collapsed="false">
      <c r="B958" s="67" t="str">
        <f aca="false">IF(I958&gt;=1,"k","")</f>
        <v>k</v>
      </c>
      <c r="C958" s="27"/>
      <c r="D958" s="73"/>
      <c r="E958" s="20" t="str">
        <f aca="false">IF(B956="","",VLOOKUP($A956,データ,2,0))</f>
        <v/>
      </c>
      <c r="F958" s="63" t="str">
        <f aca="false">IF(C956="","",VLOOKUP($A956,データ,2,0))</f>
        <v/>
      </c>
      <c r="G958" s="5" t="s">
        <v>38</v>
      </c>
      <c r="H958" s="5"/>
      <c r="I958" s="46" t="str">
        <f aca="false">SUM(I953:I957)</f>
        <v/>
      </c>
      <c r="J958" s="46" t="str">
        <f aca="false">SUM(J953:J957)</f>
        <v/>
      </c>
      <c r="K958" s="46" t="str">
        <f aca="false">IF(J958&lt;5000,J958,5000)</f>
        <v/>
      </c>
      <c r="L958" s="47" t="n">
        <f aca="false">+J958-K958</f>
        <v>0</v>
      </c>
    </row>
    <row r="959" customFormat="false" ht="13.5" hidden="false" customHeight="true" outlineLevel="0" collapsed="false">
      <c r="A959" s="1" t="str">
        <f aca="false">IF(B959&gt;=1,SMALL(順,B959),"")</f>
        <v/>
      </c>
      <c r="C959" s="77" t="s">
        <v>37</v>
      </c>
      <c r="D959" s="77"/>
      <c r="E959" s="77"/>
      <c r="F959" s="77"/>
      <c r="G959" s="77"/>
      <c r="H959" s="77"/>
      <c r="I959" s="77"/>
      <c r="J959" s="77"/>
      <c r="K959" s="75" t="n">
        <f aca="true">IF(K958&lt;1,"",SUMIF($B$8:INDIRECT("b"&amp;ROW()),"=k",$K$8:$K$707))</f>
        <v>0</v>
      </c>
      <c r="L959" s="76"/>
    </row>
    <row r="960" customFormat="false" ht="13.5" hidden="false" customHeight="true" outlineLevel="0" collapsed="false">
      <c r="A960" s="61" t="str">
        <f aca="false">IF(B960="","",SMALL(順,B960))</f>
        <v/>
      </c>
      <c r="B960" s="1" t="str">
        <f aca="false">IF(B953="","",IF(B953+1&gt;入力用!$W$8,"",B953+1))</f>
        <v/>
      </c>
      <c r="C960" s="23" t="str">
        <f aca="false">B960</f>
        <v/>
      </c>
      <c r="D960" s="62"/>
      <c r="E960" s="20" t="str">
        <f aca="false">IF($B960="","",VLOOKUP($A960,データ,5,0))</f>
        <v/>
      </c>
      <c r="F960" s="63" t="str">
        <f aca="false">IF($B960="","",VLOOKUP($A960,データ,6,0))</f>
        <v/>
      </c>
      <c r="G960" s="64" t="str">
        <f aca="false">IF(A960="","",IF(VLOOKUP(A960,データ,7,0)=0,"",VLOOKUP(VLOOKUP(A960,データ,7,0),品名,2)))</f>
        <v/>
      </c>
      <c r="H960" s="65" t="str">
        <f aca="false">IF(A960="",0,VLOOKUP(A960,データ,8,0))</f>
        <v/>
      </c>
      <c r="I960" s="65" t="str">
        <f aca="false">IF(A960="",0,VLOOKUP(A960,データ,9,0))</f>
        <v/>
      </c>
      <c r="J960" s="65" t="str">
        <f aca="false">H960*I960</f>
        <v/>
      </c>
      <c r="K960" s="48"/>
      <c r="L960" s="66"/>
    </row>
    <row r="961" customFormat="false" ht="13.5" hidden="false" customHeight="true" outlineLevel="0" collapsed="false">
      <c r="B961" s="67"/>
      <c r="C961" s="68"/>
      <c r="D961" s="69"/>
      <c r="E961" s="20" t="str">
        <f aca="false">IF(B959="","",VLOOKUP($A959,データ,2,0))</f>
        <v/>
      </c>
      <c r="F961" s="63" t="n">
        <f aca="false">IF(C959="","",VLOOKUP($A959,データ,2,0))</f>
        <v>1</v>
      </c>
      <c r="G961" s="64" t="str">
        <f aca="false">IF(A960="","",IF(VLOOKUP(A960,データ,10,0)=0,"",VLOOKUP(VLOOKUP(A960,データ,10,0),品名,2)))</f>
        <v/>
      </c>
      <c r="H961" s="70" t="str">
        <f aca="false">IF(A960="",0,VLOOKUP(A960,データ,11,0))</f>
        <v/>
      </c>
      <c r="I961" s="70" t="str">
        <f aca="false">IF(A960="",0,VLOOKUP(A960,データ,12,0))</f>
        <v/>
      </c>
      <c r="J961" s="70" t="str">
        <f aca="false">H961*I961</f>
        <v/>
      </c>
      <c r="K961" s="48"/>
      <c r="L961" s="66"/>
    </row>
    <row r="962" customFormat="false" ht="13.5" hidden="false" customHeight="true" outlineLevel="0" collapsed="false">
      <c r="B962" s="67"/>
      <c r="C962" s="68" t="str">
        <f aca="false">IF($B960="","",VLOOKUP($A960,データ,3,0))</f>
        <v/>
      </c>
      <c r="D962" s="69" t="str">
        <f aca="false">IF($B960="","",VLOOKUP($A960,データ,4,0))</f>
        <v/>
      </c>
      <c r="E962" s="20" t="str">
        <f aca="false">IF(B960="","",VLOOKUP($A960,データ,2,0))</f>
        <v/>
      </c>
      <c r="F962" s="63" t="str">
        <f aca="false">IF(C960="","",VLOOKUP($A960,データ,2,0))</f>
        <v/>
      </c>
      <c r="G962" s="64" t="str">
        <f aca="false">IF(A960="","",IF(VLOOKUP(A960,データ,13,0)=0,"",VLOOKUP(VLOOKUP(A960,データ,13,0),品名,2)))</f>
        <v/>
      </c>
      <c r="H962" s="70" t="str">
        <f aca="false">IF(A960="",0,VLOOKUP(A960,データ,14,0))</f>
        <v/>
      </c>
      <c r="I962" s="70" t="str">
        <f aca="false">IF(A960="",0,VLOOKUP(A960,データ,15,0))</f>
        <v/>
      </c>
      <c r="J962" s="70" t="str">
        <f aca="false">H962*I962</f>
        <v/>
      </c>
      <c r="K962" s="48"/>
      <c r="L962" s="66"/>
    </row>
    <row r="963" customFormat="false" ht="13.5" hidden="false" customHeight="true" outlineLevel="0" collapsed="false">
      <c r="B963" s="67"/>
      <c r="C963" s="68"/>
      <c r="D963" s="69"/>
      <c r="E963" s="20" t="str">
        <f aca="false">IF(B961="","",VLOOKUP($A961,データ,2,0))</f>
        <v/>
      </c>
      <c r="F963" s="63" t="str">
        <f aca="false">IF(C961="","",VLOOKUP($A961,データ,2,0))</f>
        <v/>
      </c>
      <c r="G963" s="64" t="str">
        <f aca="false">IF(A960="","",IF(VLOOKUP(A960,データ,16,0)=0,"",VLOOKUP(VLOOKUP(A960,データ,16,0),品名,2)))</f>
        <v/>
      </c>
      <c r="H963" s="70" t="str">
        <f aca="false">IF(A960="",0,VLOOKUP(A960,データ,17,0))</f>
        <v/>
      </c>
      <c r="I963" s="70" t="str">
        <f aca="false">IF(A960="",0,VLOOKUP(A960,データ,18,0))</f>
        <v/>
      </c>
      <c r="J963" s="70" t="str">
        <f aca="false">H963*I963</f>
        <v/>
      </c>
      <c r="K963" s="48"/>
      <c r="L963" s="66"/>
    </row>
    <row r="964" customFormat="false" ht="13.5" hidden="false" customHeight="true" outlineLevel="0" collapsed="false">
      <c r="B964" s="67"/>
      <c r="C964" s="68"/>
      <c r="D964" s="69"/>
      <c r="E964" s="20" t="str">
        <f aca="false">IF(B962="","",VLOOKUP($A962,データ,2,0))</f>
        <v/>
      </c>
      <c r="F964" s="63" t="str">
        <f aca="false">IF(C962="","",VLOOKUP($A962,データ,2,0))</f>
        <v/>
      </c>
      <c r="G964" s="64" t="str">
        <f aca="false">IF(A960="","",IF(VLOOKUP(A960,データ,19,0)=0,"",VLOOKUP(VLOOKUP(A960,データ,19,0),品名,2)))</f>
        <v/>
      </c>
      <c r="H964" s="71" t="str">
        <f aca="false">IF(A960="",0,VLOOKUP(A960,データ,20,0))</f>
        <v/>
      </c>
      <c r="I964" s="72" t="str">
        <f aca="false">IF(A960="",0,VLOOKUP(A960,データ,21,0))</f>
        <v/>
      </c>
      <c r="J964" s="72" t="str">
        <f aca="false">H964*I964</f>
        <v/>
      </c>
      <c r="K964" s="48"/>
      <c r="L964" s="66"/>
    </row>
    <row r="965" customFormat="false" ht="13.5" hidden="false" customHeight="true" outlineLevel="0" collapsed="false">
      <c r="B965" s="67" t="str">
        <f aca="false">IF(I965&gt;=1,"k","")</f>
        <v>k</v>
      </c>
      <c r="C965" s="27"/>
      <c r="D965" s="73"/>
      <c r="E965" s="20" t="str">
        <f aca="false">IF(B963="","",VLOOKUP($A963,データ,2,0))</f>
        <v/>
      </c>
      <c r="F965" s="63" t="str">
        <f aca="false">IF(C963="","",VLOOKUP($A963,データ,2,0))</f>
        <v/>
      </c>
      <c r="G965" s="5" t="s">
        <v>38</v>
      </c>
      <c r="H965" s="5"/>
      <c r="I965" s="46" t="str">
        <f aca="false">SUM(I960:I964)</f>
        <v/>
      </c>
      <c r="J965" s="46" t="str">
        <f aca="false">SUM(J960:J964)</f>
        <v/>
      </c>
      <c r="K965" s="46" t="str">
        <f aca="false">IF(J965&lt;5000,J965,5000)</f>
        <v/>
      </c>
      <c r="L965" s="47" t="n">
        <f aca="false">+J965-K965</f>
        <v>0</v>
      </c>
    </row>
    <row r="966" customFormat="false" ht="13.5" hidden="false" customHeight="true" outlineLevel="0" collapsed="false">
      <c r="A966" s="1" t="str">
        <f aca="false">IF(B966&gt;=1,SMALL(順,B966),"")</f>
        <v/>
      </c>
      <c r="C966" s="77" t="s">
        <v>37</v>
      </c>
      <c r="D966" s="77"/>
      <c r="E966" s="77"/>
      <c r="F966" s="77"/>
      <c r="G966" s="77"/>
      <c r="H966" s="77"/>
      <c r="I966" s="77"/>
      <c r="J966" s="77"/>
      <c r="K966" s="75" t="n">
        <f aca="true">IF(K965&lt;1,"",SUMIF($B$8:INDIRECT("b"&amp;ROW()),"=k",$K$8:$K$707))</f>
        <v>0</v>
      </c>
      <c r="L966" s="76"/>
    </row>
    <row r="967" customFormat="false" ht="13.5" hidden="false" customHeight="true" outlineLevel="0" collapsed="false">
      <c r="A967" s="61" t="str">
        <f aca="false">IF(B967="","",SMALL(順,B967))</f>
        <v/>
      </c>
      <c r="B967" s="1" t="str">
        <f aca="false">IF(B960="","",IF(B960+1&gt;入力用!$W$8,"",B960+1))</f>
        <v/>
      </c>
      <c r="C967" s="23" t="str">
        <f aca="false">B967</f>
        <v/>
      </c>
      <c r="D967" s="62"/>
      <c r="E967" s="20" t="str">
        <f aca="false">IF($B967="","",VLOOKUP($A967,データ,5,0))</f>
        <v/>
      </c>
      <c r="F967" s="63" t="str">
        <f aca="false">IF($B967="","",VLOOKUP($A967,データ,6,0))</f>
        <v/>
      </c>
      <c r="G967" s="64" t="str">
        <f aca="false">IF(A967="","",IF(VLOOKUP(A967,データ,7,0)=0,"",VLOOKUP(VLOOKUP(A967,データ,7,0),品名,2)))</f>
        <v/>
      </c>
      <c r="H967" s="65" t="str">
        <f aca="false">IF(A967="",0,VLOOKUP(A967,データ,8,0))</f>
        <v/>
      </c>
      <c r="I967" s="65" t="str">
        <f aca="false">IF(A967="",0,VLOOKUP(A967,データ,9,0))</f>
        <v/>
      </c>
      <c r="J967" s="65" t="str">
        <f aca="false">H967*I967</f>
        <v/>
      </c>
      <c r="K967" s="48"/>
      <c r="L967" s="66"/>
    </row>
    <row r="968" customFormat="false" ht="13.5" hidden="false" customHeight="true" outlineLevel="0" collapsed="false">
      <c r="B968" s="67"/>
      <c r="C968" s="68"/>
      <c r="D968" s="69"/>
      <c r="E968" s="20" t="str">
        <f aca="false">IF(B966="","",VLOOKUP($A966,データ,2,0))</f>
        <v/>
      </c>
      <c r="F968" s="63" t="n">
        <f aca="false">IF(C966="","",VLOOKUP($A966,データ,2,0))</f>
        <v>1</v>
      </c>
      <c r="G968" s="64" t="str">
        <f aca="false">IF(A967="","",IF(VLOOKUP(A967,データ,10,0)=0,"",VLOOKUP(VLOOKUP(A967,データ,10,0),品名,2)))</f>
        <v/>
      </c>
      <c r="H968" s="70" t="str">
        <f aca="false">IF(A967="",0,VLOOKUP(A967,データ,11,0))</f>
        <v/>
      </c>
      <c r="I968" s="70" t="str">
        <f aca="false">IF(A967="",0,VLOOKUP(A967,データ,12,0))</f>
        <v/>
      </c>
      <c r="J968" s="70" t="str">
        <f aca="false">H968*I968</f>
        <v/>
      </c>
      <c r="K968" s="48"/>
      <c r="L968" s="66"/>
    </row>
    <row r="969" customFormat="false" ht="13.5" hidden="false" customHeight="true" outlineLevel="0" collapsed="false">
      <c r="B969" s="67"/>
      <c r="C969" s="68" t="str">
        <f aca="false">IF($B967="","",VLOOKUP($A967,データ,3,0))</f>
        <v/>
      </c>
      <c r="D969" s="69" t="str">
        <f aca="false">IF($B967="","",VLOOKUP($A967,データ,4,0))</f>
        <v/>
      </c>
      <c r="E969" s="20" t="str">
        <f aca="false">IF(B967="","",VLOOKUP($A967,データ,2,0))</f>
        <v/>
      </c>
      <c r="F969" s="63" t="str">
        <f aca="false">IF(C967="","",VLOOKUP($A967,データ,2,0))</f>
        <v/>
      </c>
      <c r="G969" s="64" t="str">
        <f aca="false">IF(A967="","",IF(VLOOKUP(A967,データ,13,0)=0,"",VLOOKUP(VLOOKUP(A967,データ,13,0),品名,2)))</f>
        <v/>
      </c>
      <c r="H969" s="70" t="str">
        <f aca="false">IF(A967="",0,VLOOKUP(A967,データ,14,0))</f>
        <v/>
      </c>
      <c r="I969" s="70" t="str">
        <f aca="false">IF(A967="",0,VLOOKUP(A967,データ,15,0))</f>
        <v/>
      </c>
      <c r="J969" s="70" t="str">
        <f aca="false">H969*I969</f>
        <v/>
      </c>
      <c r="K969" s="48"/>
      <c r="L969" s="66"/>
    </row>
    <row r="970" customFormat="false" ht="13.5" hidden="false" customHeight="true" outlineLevel="0" collapsed="false">
      <c r="B970" s="67"/>
      <c r="C970" s="68"/>
      <c r="D970" s="69"/>
      <c r="E970" s="20" t="str">
        <f aca="false">IF(B968="","",VLOOKUP($A968,データ,2,0))</f>
        <v/>
      </c>
      <c r="F970" s="63" t="str">
        <f aca="false">IF(C968="","",VLOOKUP($A968,データ,2,0))</f>
        <v/>
      </c>
      <c r="G970" s="64" t="str">
        <f aca="false">IF(A967="","",IF(VLOOKUP(A967,データ,16,0)=0,"",VLOOKUP(VLOOKUP(A967,データ,16,0),品名,2)))</f>
        <v/>
      </c>
      <c r="H970" s="70" t="str">
        <f aca="false">IF(A967="",0,VLOOKUP(A967,データ,17,0))</f>
        <v/>
      </c>
      <c r="I970" s="70" t="str">
        <f aca="false">IF(A967="",0,VLOOKUP(A967,データ,18,0))</f>
        <v/>
      </c>
      <c r="J970" s="70" t="str">
        <f aca="false">H970*I970</f>
        <v/>
      </c>
      <c r="K970" s="48"/>
      <c r="L970" s="66"/>
    </row>
    <row r="971" customFormat="false" ht="13.5" hidden="false" customHeight="true" outlineLevel="0" collapsed="false">
      <c r="B971" s="67"/>
      <c r="C971" s="68"/>
      <c r="D971" s="69"/>
      <c r="E971" s="20" t="str">
        <f aca="false">IF(B969="","",VLOOKUP($A969,データ,2,0))</f>
        <v/>
      </c>
      <c r="F971" s="63" t="str">
        <f aca="false">IF(C969="","",VLOOKUP($A969,データ,2,0))</f>
        <v/>
      </c>
      <c r="G971" s="64" t="str">
        <f aca="false">IF(A967="","",IF(VLOOKUP(A967,データ,19,0)=0,"",VLOOKUP(VLOOKUP(A967,データ,19,0),品名,2)))</f>
        <v/>
      </c>
      <c r="H971" s="71" t="str">
        <f aca="false">IF(A967="",0,VLOOKUP(A967,データ,20,0))</f>
        <v/>
      </c>
      <c r="I971" s="72" t="str">
        <f aca="false">IF(A967="",0,VLOOKUP(A967,データ,21,0))</f>
        <v/>
      </c>
      <c r="J971" s="72" t="str">
        <f aca="false">H971*I971</f>
        <v/>
      </c>
      <c r="K971" s="48"/>
      <c r="L971" s="66"/>
    </row>
    <row r="972" customFormat="false" ht="13.5" hidden="false" customHeight="true" outlineLevel="0" collapsed="false">
      <c r="B972" s="67" t="str">
        <f aca="false">IF(I972&gt;=1,"k","")</f>
        <v>k</v>
      </c>
      <c r="C972" s="27"/>
      <c r="D972" s="73"/>
      <c r="E972" s="20" t="str">
        <f aca="false">IF(B970="","",VLOOKUP($A970,データ,2,0))</f>
        <v/>
      </c>
      <c r="F972" s="63" t="str">
        <f aca="false">IF(C970="","",VLOOKUP($A970,データ,2,0))</f>
        <v/>
      </c>
      <c r="G972" s="5" t="s">
        <v>38</v>
      </c>
      <c r="H972" s="5"/>
      <c r="I972" s="46" t="str">
        <f aca="false">SUM(I967:I971)</f>
        <v/>
      </c>
      <c r="J972" s="46" t="str">
        <f aca="false">SUM(J967:J971)</f>
        <v/>
      </c>
      <c r="K972" s="46" t="str">
        <f aca="false">IF(J972&lt;5000,J972,5000)</f>
        <v/>
      </c>
      <c r="L972" s="47" t="n">
        <f aca="false">+J972-K972</f>
        <v>0</v>
      </c>
    </row>
    <row r="973" customFormat="false" ht="13.5" hidden="false" customHeight="true" outlineLevel="0" collapsed="false">
      <c r="A973" s="1" t="str">
        <f aca="false">IF(B973&gt;=1,SMALL(順,B973),"")</f>
        <v/>
      </c>
      <c r="C973" s="77" t="s">
        <v>37</v>
      </c>
      <c r="D973" s="77"/>
      <c r="E973" s="77"/>
      <c r="F973" s="77"/>
      <c r="G973" s="77"/>
      <c r="H973" s="77"/>
      <c r="I973" s="77"/>
      <c r="J973" s="77"/>
      <c r="K973" s="75" t="n">
        <f aca="true">IF(K972&lt;1,"",SUMIF($B$8:INDIRECT("b"&amp;ROW()),"=k",$K$8:$K$707))</f>
        <v>0</v>
      </c>
      <c r="L973" s="76"/>
    </row>
    <row r="974" customFormat="false" ht="13.5" hidden="false" customHeight="true" outlineLevel="0" collapsed="false">
      <c r="A974" s="61" t="str">
        <f aca="false">IF(B974="","",SMALL(順,B974))</f>
        <v/>
      </c>
      <c r="B974" s="1" t="str">
        <f aca="false">IF(B967="","",IF(B967+1&gt;入力用!$W$8,"",B967+1))</f>
        <v/>
      </c>
      <c r="C974" s="23" t="str">
        <f aca="false">B974</f>
        <v/>
      </c>
      <c r="D974" s="62"/>
      <c r="E974" s="20" t="str">
        <f aca="false">IF($B974="","",VLOOKUP($A974,データ,5,0))</f>
        <v/>
      </c>
      <c r="F974" s="63" t="str">
        <f aca="false">IF($B974="","",VLOOKUP($A974,データ,6,0))</f>
        <v/>
      </c>
      <c r="G974" s="64" t="str">
        <f aca="false">IF(A974="","",IF(VLOOKUP(A974,データ,7,0)=0,"",VLOOKUP(VLOOKUP(A974,データ,7,0),品名,2)))</f>
        <v/>
      </c>
      <c r="H974" s="65" t="str">
        <f aca="false">IF(A974="",0,VLOOKUP(A974,データ,8,0))</f>
        <v/>
      </c>
      <c r="I974" s="65" t="str">
        <f aca="false">IF(A974="",0,VLOOKUP(A974,データ,9,0))</f>
        <v/>
      </c>
      <c r="J974" s="65" t="str">
        <f aca="false">H974*I974</f>
        <v/>
      </c>
      <c r="K974" s="48"/>
      <c r="L974" s="66"/>
    </row>
    <row r="975" customFormat="false" ht="13.5" hidden="false" customHeight="true" outlineLevel="0" collapsed="false">
      <c r="B975" s="67"/>
      <c r="C975" s="68"/>
      <c r="D975" s="69"/>
      <c r="E975" s="20" t="str">
        <f aca="false">IF(B973="","",VLOOKUP($A973,データ,2,0))</f>
        <v/>
      </c>
      <c r="F975" s="63" t="n">
        <f aca="false">IF(C973="","",VLOOKUP($A973,データ,2,0))</f>
        <v>1</v>
      </c>
      <c r="G975" s="64" t="str">
        <f aca="false">IF(A974="","",IF(VLOOKUP(A974,データ,10,0)=0,"",VLOOKUP(VLOOKUP(A974,データ,10,0),品名,2)))</f>
        <v/>
      </c>
      <c r="H975" s="70" t="str">
        <f aca="false">IF(A974="",0,VLOOKUP(A974,データ,11,0))</f>
        <v/>
      </c>
      <c r="I975" s="70" t="str">
        <f aca="false">IF(A974="",0,VLOOKUP(A974,データ,12,0))</f>
        <v/>
      </c>
      <c r="J975" s="70" t="str">
        <f aca="false">H975*I975</f>
        <v/>
      </c>
      <c r="K975" s="48"/>
      <c r="L975" s="66"/>
    </row>
    <row r="976" customFormat="false" ht="13.5" hidden="false" customHeight="true" outlineLevel="0" collapsed="false">
      <c r="B976" s="67"/>
      <c r="C976" s="68" t="str">
        <f aca="false">IF($B974="","",VLOOKUP($A974,データ,3,0))</f>
        <v/>
      </c>
      <c r="D976" s="69" t="str">
        <f aca="false">IF($B974="","",VLOOKUP($A974,データ,4,0))</f>
        <v/>
      </c>
      <c r="E976" s="20" t="str">
        <f aca="false">IF(B974="","",VLOOKUP($A974,データ,2,0))</f>
        <v/>
      </c>
      <c r="F976" s="63" t="str">
        <f aca="false">IF(C974="","",VLOOKUP($A974,データ,2,0))</f>
        <v/>
      </c>
      <c r="G976" s="64" t="str">
        <f aca="false">IF(A974="","",IF(VLOOKUP(A974,データ,13,0)=0,"",VLOOKUP(VLOOKUP(A974,データ,13,0),品名,2)))</f>
        <v/>
      </c>
      <c r="H976" s="70" t="str">
        <f aca="false">IF(A974="",0,VLOOKUP(A974,データ,14,0))</f>
        <v/>
      </c>
      <c r="I976" s="70" t="str">
        <f aca="false">IF(A974="",0,VLOOKUP(A974,データ,15,0))</f>
        <v/>
      </c>
      <c r="J976" s="70" t="str">
        <f aca="false">H976*I976</f>
        <v/>
      </c>
      <c r="K976" s="48"/>
      <c r="L976" s="66"/>
    </row>
    <row r="977" customFormat="false" ht="13.5" hidden="false" customHeight="true" outlineLevel="0" collapsed="false">
      <c r="B977" s="67"/>
      <c r="C977" s="68"/>
      <c r="D977" s="69"/>
      <c r="E977" s="20" t="str">
        <f aca="false">IF(B975="","",VLOOKUP($A975,データ,2,0))</f>
        <v/>
      </c>
      <c r="F977" s="63" t="str">
        <f aca="false">IF(C975="","",VLOOKUP($A975,データ,2,0))</f>
        <v/>
      </c>
      <c r="G977" s="64" t="str">
        <f aca="false">IF(A974="","",IF(VLOOKUP(A974,データ,16,0)=0,"",VLOOKUP(VLOOKUP(A974,データ,16,0),品名,2)))</f>
        <v/>
      </c>
      <c r="H977" s="70" t="str">
        <f aca="false">IF(A974="",0,VLOOKUP(A974,データ,17,0))</f>
        <v/>
      </c>
      <c r="I977" s="70" t="str">
        <f aca="false">IF(A974="",0,VLOOKUP(A974,データ,18,0))</f>
        <v/>
      </c>
      <c r="J977" s="70" t="str">
        <f aca="false">H977*I977</f>
        <v/>
      </c>
      <c r="K977" s="48"/>
      <c r="L977" s="66"/>
    </row>
    <row r="978" customFormat="false" ht="13.5" hidden="false" customHeight="true" outlineLevel="0" collapsed="false">
      <c r="B978" s="67"/>
      <c r="C978" s="68"/>
      <c r="D978" s="69"/>
      <c r="E978" s="20" t="str">
        <f aca="false">IF(B976="","",VLOOKUP($A976,データ,2,0))</f>
        <v/>
      </c>
      <c r="F978" s="63" t="str">
        <f aca="false">IF(C976="","",VLOOKUP($A976,データ,2,0))</f>
        <v/>
      </c>
      <c r="G978" s="64" t="str">
        <f aca="false">IF(A974="","",IF(VLOOKUP(A974,データ,19,0)=0,"",VLOOKUP(VLOOKUP(A974,データ,19,0),品名,2)))</f>
        <v/>
      </c>
      <c r="H978" s="71" t="str">
        <f aca="false">IF(A974="",0,VLOOKUP(A974,データ,20,0))</f>
        <v/>
      </c>
      <c r="I978" s="72" t="str">
        <f aca="false">IF(A974="",0,VLOOKUP(A974,データ,21,0))</f>
        <v/>
      </c>
      <c r="J978" s="72" t="str">
        <f aca="false">H978*I978</f>
        <v/>
      </c>
      <c r="K978" s="48"/>
      <c r="L978" s="66"/>
    </row>
    <row r="979" customFormat="false" ht="13.5" hidden="false" customHeight="true" outlineLevel="0" collapsed="false">
      <c r="B979" s="67" t="str">
        <f aca="false">IF(I979&gt;=1,"k","")</f>
        <v>k</v>
      </c>
      <c r="C979" s="27"/>
      <c r="D979" s="73"/>
      <c r="E979" s="20" t="str">
        <f aca="false">IF(B977="","",VLOOKUP($A977,データ,2,0))</f>
        <v/>
      </c>
      <c r="F979" s="63" t="str">
        <f aca="false">IF(C977="","",VLOOKUP($A977,データ,2,0))</f>
        <v/>
      </c>
      <c r="G979" s="5" t="s">
        <v>38</v>
      </c>
      <c r="H979" s="5"/>
      <c r="I979" s="46" t="str">
        <f aca="false">SUM(I974:I978)</f>
        <v/>
      </c>
      <c r="J979" s="46" t="str">
        <f aca="false">SUM(J974:J978)</f>
        <v/>
      </c>
      <c r="K979" s="46" t="str">
        <f aca="false">IF(J979&lt;5000,J979,5000)</f>
        <v/>
      </c>
      <c r="L979" s="47" t="n">
        <f aca="false">+J979-K979</f>
        <v>0</v>
      </c>
    </row>
    <row r="980" customFormat="false" ht="13.5" hidden="false" customHeight="true" outlineLevel="0" collapsed="false">
      <c r="A980" s="1" t="str">
        <f aca="false">IF(B980&gt;=1,SMALL(順,B980),"")</f>
        <v/>
      </c>
      <c r="C980" s="77" t="s">
        <v>37</v>
      </c>
      <c r="D980" s="77"/>
      <c r="E980" s="77"/>
      <c r="F980" s="77"/>
      <c r="G980" s="77"/>
      <c r="H980" s="77"/>
      <c r="I980" s="77"/>
      <c r="J980" s="77"/>
      <c r="K980" s="75" t="n">
        <f aca="true">IF(K979&lt;1,"",SUMIF($B$8:INDIRECT("b"&amp;ROW()),"=k",$K$8:$K$707))</f>
        <v>0</v>
      </c>
      <c r="L980" s="76"/>
    </row>
    <row r="981" customFormat="false" ht="13.5" hidden="false" customHeight="true" outlineLevel="0" collapsed="false">
      <c r="A981" s="61" t="str">
        <f aca="false">IF(B981="","",SMALL(順,B981))</f>
        <v/>
      </c>
      <c r="B981" s="1" t="str">
        <f aca="false">IF(B974="","",IF(B974+1&gt;入力用!$W$8,"",B974+1))</f>
        <v/>
      </c>
      <c r="C981" s="23" t="str">
        <f aca="false">B981</f>
        <v/>
      </c>
      <c r="D981" s="62"/>
      <c r="E981" s="20" t="str">
        <f aca="false">IF($B981="","",VLOOKUP($A981,データ,5,0))</f>
        <v/>
      </c>
      <c r="F981" s="63" t="str">
        <f aca="false">IF($B981="","",VLOOKUP($A981,データ,6,0))</f>
        <v/>
      </c>
      <c r="G981" s="64" t="str">
        <f aca="false">IF(A981="","",IF(VLOOKUP(A981,データ,7,0)=0,"",VLOOKUP(VLOOKUP(A981,データ,7,0),品名,2)))</f>
        <v/>
      </c>
      <c r="H981" s="65" t="str">
        <f aca="false">IF(A981="",0,VLOOKUP(A981,データ,8,0))</f>
        <v/>
      </c>
      <c r="I981" s="65" t="str">
        <f aca="false">IF(A981="",0,VLOOKUP(A981,データ,9,0))</f>
        <v/>
      </c>
      <c r="J981" s="65" t="str">
        <f aca="false">H981*I981</f>
        <v/>
      </c>
      <c r="K981" s="48"/>
      <c r="L981" s="66"/>
    </row>
    <row r="982" customFormat="false" ht="13.5" hidden="false" customHeight="true" outlineLevel="0" collapsed="false">
      <c r="B982" s="67"/>
      <c r="C982" s="68"/>
      <c r="D982" s="69"/>
      <c r="E982" s="20" t="str">
        <f aca="false">IF(B980="","",VLOOKUP($A980,データ,2,0))</f>
        <v/>
      </c>
      <c r="F982" s="63" t="n">
        <f aca="false">IF(C980="","",VLOOKUP($A980,データ,2,0))</f>
        <v>1</v>
      </c>
      <c r="G982" s="64" t="str">
        <f aca="false">IF(A981="","",IF(VLOOKUP(A981,データ,10,0)=0,"",VLOOKUP(VLOOKUP(A981,データ,10,0),品名,2)))</f>
        <v/>
      </c>
      <c r="H982" s="70" t="str">
        <f aca="false">IF(A981="",0,VLOOKUP(A981,データ,11,0))</f>
        <v/>
      </c>
      <c r="I982" s="70" t="str">
        <f aca="false">IF(A981="",0,VLOOKUP(A981,データ,12,0))</f>
        <v/>
      </c>
      <c r="J982" s="70" t="str">
        <f aca="false">H982*I982</f>
        <v/>
      </c>
      <c r="K982" s="48"/>
      <c r="L982" s="66"/>
    </row>
    <row r="983" customFormat="false" ht="13.5" hidden="false" customHeight="true" outlineLevel="0" collapsed="false">
      <c r="B983" s="67"/>
      <c r="C983" s="68" t="str">
        <f aca="false">IF($B981="","",VLOOKUP($A981,データ,3,0))</f>
        <v/>
      </c>
      <c r="D983" s="69" t="str">
        <f aca="false">IF($B981="","",VLOOKUP($A981,データ,4,0))</f>
        <v/>
      </c>
      <c r="E983" s="20" t="str">
        <f aca="false">IF(B981="","",VLOOKUP($A981,データ,2,0))</f>
        <v/>
      </c>
      <c r="F983" s="63" t="str">
        <f aca="false">IF(C981="","",VLOOKUP($A981,データ,2,0))</f>
        <v/>
      </c>
      <c r="G983" s="64" t="str">
        <f aca="false">IF(A981="","",IF(VLOOKUP(A981,データ,13,0)=0,"",VLOOKUP(VLOOKUP(A981,データ,13,0),品名,2)))</f>
        <v/>
      </c>
      <c r="H983" s="70" t="str">
        <f aca="false">IF(A981="",0,VLOOKUP(A981,データ,14,0))</f>
        <v/>
      </c>
      <c r="I983" s="70" t="str">
        <f aca="false">IF(A981="",0,VLOOKUP(A981,データ,15,0))</f>
        <v/>
      </c>
      <c r="J983" s="70" t="str">
        <f aca="false">H983*I983</f>
        <v/>
      </c>
      <c r="K983" s="48"/>
      <c r="L983" s="66"/>
    </row>
    <row r="984" customFormat="false" ht="13.5" hidden="false" customHeight="true" outlineLevel="0" collapsed="false">
      <c r="B984" s="67"/>
      <c r="C984" s="68"/>
      <c r="D984" s="69"/>
      <c r="E984" s="20" t="str">
        <f aca="false">IF(B982="","",VLOOKUP($A982,データ,2,0))</f>
        <v/>
      </c>
      <c r="F984" s="63" t="str">
        <f aca="false">IF(C982="","",VLOOKUP($A982,データ,2,0))</f>
        <v/>
      </c>
      <c r="G984" s="64" t="str">
        <f aca="false">IF(A981="","",IF(VLOOKUP(A981,データ,16,0)=0,"",VLOOKUP(VLOOKUP(A981,データ,16,0),品名,2)))</f>
        <v/>
      </c>
      <c r="H984" s="70" t="str">
        <f aca="false">IF(A981="",0,VLOOKUP(A981,データ,17,0))</f>
        <v/>
      </c>
      <c r="I984" s="70" t="str">
        <f aca="false">IF(A981="",0,VLOOKUP(A981,データ,18,0))</f>
        <v/>
      </c>
      <c r="J984" s="70" t="str">
        <f aca="false">H984*I984</f>
        <v/>
      </c>
      <c r="K984" s="48"/>
      <c r="L984" s="66"/>
    </row>
    <row r="985" customFormat="false" ht="13.5" hidden="false" customHeight="true" outlineLevel="0" collapsed="false">
      <c r="B985" s="67"/>
      <c r="C985" s="68"/>
      <c r="D985" s="69"/>
      <c r="E985" s="20" t="str">
        <f aca="false">IF(B983="","",VLOOKUP($A983,データ,2,0))</f>
        <v/>
      </c>
      <c r="F985" s="63" t="str">
        <f aca="false">IF(C983="","",VLOOKUP($A983,データ,2,0))</f>
        <v/>
      </c>
      <c r="G985" s="64" t="str">
        <f aca="false">IF(A981="","",IF(VLOOKUP(A981,データ,19,0)=0,"",VLOOKUP(VLOOKUP(A981,データ,19,0),品名,2)))</f>
        <v/>
      </c>
      <c r="H985" s="71" t="str">
        <f aca="false">IF(A981="",0,VLOOKUP(A981,データ,20,0))</f>
        <v/>
      </c>
      <c r="I985" s="72" t="str">
        <f aca="false">IF(A981="",0,VLOOKUP(A981,データ,21,0))</f>
        <v/>
      </c>
      <c r="J985" s="72" t="str">
        <f aca="false">H985*I985</f>
        <v/>
      </c>
      <c r="K985" s="48"/>
      <c r="L985" s="66"/>
    </row>
    <row r="986" customFormat="false" ht="13.5" hidden="false" customHeight="true" outlineLevel="0" collapsed="false">
      <c r="B986" s="67" t="str">
        <f aca="false">IF(I986&gt;=1,"k","")</f>
        <v>k</v>
      </c>
      <c r="C986" s="27"/>
      <c r="D986" s="73"/>
      <c r="E986" s="20" t="str">
        <f aca="false">IF(B984="","",VLOOKUP($A984,データ,2,0))</f>
        <v/>
      </c>
      <c r="F986" s="63" t="str">
        <f aca="false">IF(C984="","",VLOOKUP($A984,データ,2,0))</f>
        <v/>
      </c>
      <c r="G986" s="5" t="s">
        <v>38</v>
      </c>
      <c r="H986" s="5"/>
      <c r="I986" s="46" t="str">
        <f aca="false">SUM(I981:I985)</f>
        <v/>
      </c>
      <c r="J986" s="46" t="str">
        <f aca="false">SUM(J981:J985)</f>
        <v/>
      </c>
      <c r="K986" s="46" t="str">
        <f aca="false">IF(J986&lt;5000,J986,5000)</f>
        <v/>
      </c>
      <c r="L986" s="47" t="n">
        <f aca="false">+J986-K986</f>
        <v>0</v>
      </c>
    </row>
    <row r="987" customFormat="false" ht="13.5" hidden="false" customHeight="true" outlineLevel="0" collapsed="false">
      <c r="A987" s="1" t="str">
        <f aca="false">IF(B987&gt;=1,SMALL(順,B987),"")</f>
        <v/>
      </c>
      <c r="C987" s="77" t="s">
        <v>37</v>
      </c>
      <c r="D987" s="77"/>
      <c r="E987" s="77"/>
      <c r="F987" s="77"/>
      <c r="G987" s="77"/>
      <c r="H987" s="77"/>
      <c r="I987" s="77"/>
      <c r="J987" s="77"/>
      <c r="K987" s="75" t="n">
        <f aca="true">IF(K986&lt;1,"",SUMIF($B$8:INDIRECT("b"&amp;ROW()),"=k",$K$8:$K$707))</f>
        <v>0</v>
      </c>
      <c r="L987" s="76"/>
    </row>
    <row r="988" customFormat="false" ht="13.5" hidden="false" customHeight="true" outlineLevel="0" collapsed="false">
      <c r="A988" s="61" t="str">
        <f aca="false">IF(B988="","",SMALL(順,B988))</f>
        <v/>
      </c>
      <c r="B988" s="1" t="str">
        <f aca="false">IF(B981="","",IF(B981+1&gt;入力用!$W$8,"",B981+1))</f>
        <v/>
      </c>
      <c r="C988" s="23" t="str">
        <f aca="false">B988</f>
        <v/>
      </c>
      <c r="D988" s="62"/>
      <c r="E988" s="20" t="str">
        <f aca="false">IF($B988="","",VLOOKUP($A988,データ,5,0))</f>
        <v/>
      </c>
      <c r="F988" s="63" t="str">
        <f aca="false">IF($B988="","",VLOOKUP($A988,データ,6,0))</f>
        <v/>
      </c>
      <c r="G988" s="64" t="str">
        <f aca="false">IF(A988="","",IF(VLOOKUP(A988,データ,7,0)=0,"",VLOOKUP(VLOOKUP(A988,データ,7,0),品名,2)))</f>
        <v/>
      </c>
      <c r="H988" s="65" t="str">
        <f aca="false">IF(A988="",0,VLOOKUP(A988,データ,8,0))</f>
        <v/>
      </c>
      <c r="I988" s="65" t="str">
        <f aca="false">IF(A988="",0,VLOOKUP(A988,データ,9,0))</f>
        <v/>
      </c>
      <c r="J988" s="65" t="str">
        <f aca="false">H988*I988</f>
        <v/>
      </c>
      <c r="K988" s="48"/>
      <c r="L988" s="66"/>
    </row>
    <row r="989" customFormat="false" ht="13.5" hidden="false" customHeight="true" outlineLevel="0" collapsed="false">
      <c r="B989" s="67"/>
      <c r="C989" s="68"/>
      <c r="D989" s="69"/>
      <c r="E989" s="20" t="str">
        <f aca="false">IF(B987="","",VLOOKUP($A987,データ,2,0))</f>
        <v/>
      </c>
      <c r="F989" s="63" t="n">
        <f aca="false">IF(C987="","",VLOOKUP($A987,データ,2,0))</f>
        <v>1</v>
      </c>
      <c r="G989" s="64" t="str">
        <f aca="false">IF(A988="","",IF(VLOOKUP(A988,データ,10,0)=0,"",VLOOKUP(VLOOKUP(A988,データ,10,0),品名,2)))</f>
        <v/>
      </c>
      <c r="H989" s="70" t="str">
        <f aca="false">IF(A988="",0,VLOOKUP(A988,データ,11,0))</f>
        <v/>
      </c>
      <c r="I989" s="70" t="str">
        <f aca="false">IF(A988="",0,VLOOKUP(A988,データ,12,0))</f>
        <v/>
      </c>
      <c r="J989" s="70" t="str">
        <f aca="false">H989*I989</f>
        <v/>
      </c>
      <c r="K989" s="48"/>
      <c r="L989" s="66"/>
    </row>
    <row r="990" customFormat="false" ht="13.5" hidden="false" customHeight="true" outlineLevel="0" collapsed="false">
      <c r="B990" s="67"/>
      <c r="C990" s="68" t="str">
        <f aca="false">IF($B988="","",VLOOKUP($A988,データ,3,0))</f>
        <v/>
      </c>
      <c r="D990" s="69" t="str">
        <f aca="false">IF($B988="","",VLOOKUP($A988,データ,4,0))</f>
        <v/>
      </c>
      <c r="E990" s="20" t="str">
        <f aca="false">IF(B988="","",VLOOKUP($A988,データ,2,0))</f>
        <v/>
      </c>
      <c r="F990" s="63" t="str">
        <f aca="false">IF(C988="","",VLOOKUP($A988,データ,2,0))</f>
        <v/>
      </c>
      <c r="G990" s="64" t="str">
        <f aca="false">IF(A988="","",IF(VLOOKUP(A988,データ,13,0)=0,"",VLOOKUP(VLOOKUP(A988,データ,13,0),品名,2)))</f>
        <v/>
      </c>
      <c r="H990" s="70" t="str">
        <f aca="false">IF(A988="",0,VLOOKUP(A988,データ,14,0))</f>
        <v/>
      </c>
      <c r="I990" s="70" t="str">
        <f aca="false">IF(A988="",0,VLOOKUP(A988,データ,15,0))</f>
        <v/>
      </c>
      <c r="J990" s="70" t="str">
        <f aca="false">H990*I990</f>
        <v/>
      </c>
      <c r="K990" s="48"/>
      <c r="L990" s="66"/>
    </row>
    <row r="991" customFormat="false" ht="13.5" hidden="false" customHeight="true" outlineLevel="0" collapsed="false">
      <c r="B991" s="67"/>
      <c r="C991" s="68"/>
      <c r="D991" s="69"/>
      <c r="E991" s="20" t="str">
        <f aca="false">IF(B989="","",VLOOKUP($A989,データ,2,0))</f>
        <v/>
      </c>
      <c r="F991" s="63" t="str">
        <f aca="false">IF(C989="","",VLOOKUP($A989,データ,2,0))</f>
        <v/>
      </c>
      <c r="G991" s="64" t="str">
        <f aca="false">IF(A988="","",IF(VLOOKUP(A988,データ,16,0)=0,"",VLOOKUP(VLOOKUP(A988,データ,16,0),品名,2)))</f>
        <v/>
      </c>
      <c r="H991" s="70" t="str">
        <f aca="false">IF(A988="",0,VLOOKUP(A988,データ,17,0))</f>
        <v/>
      </c>
      <c r="I991" s="70" t="str">
        <f aca="false">IF(A988="",0,VLOOKUP(A988,データ,18,0))</f>
        <v/>
      </c>
      <c r="J991" s="70" t="str">
        <f aca="false">H991*I991</f>
        <v/>
      </c>
      <c r="K991" s="48"/>
      <c r="L991" s="66"/>
    </row>
    <row r="992" customFormat="false" ht="13.5" hidden="false" customHeight="true" outlineLevel="0" collapsed="false">
      <c r="B992" s="67"/>
      <c r="C992" s="68"/>
      <c r="D992" s="69"/>
      <c r="E992" s="20" t="str">
        <f aca="false">IF(B990="","",VLOOKUP($A990,データ,2,0))</f>
        <v/>
      </c>
      <c r="F992" s="63" t="str">
        <f aca="false">IF(C990="","",VLOOKUP($A990,データ,2,0))</f>
        <v/>
      </c>
      <c r="G992" s="64" t="str">
        <f aca="false">IF(A988="","",IF(VLOOKUP(A988,データ,19,0)=0,"",VLOOKUP(VLOOKUP(A988,データ,19,0),品名,2)))</f>
        <v/>
      </c>
      <c r="H992" s="71" t="str">
        <f aca="false">IF(A988="",0,VLOOKUP(A988,データ,20,0))</f>
        <v/>
      </c>
      <c r="I992" s="72" t="str">
        <f aca="false">IF(A988="",0,VLOOKUP(A988,データ,21,0))</f>
        <v/>
      </c>
      <c r="J992" s="72" t="str">
        <f aca="false">H992*I992</f>
        <v/>
      </c>
      <c r="K992" s="48"/>
      <c r="L992" s="66"/>
    </row>
    <row r="993" customFormat="false" ht="13.5" hidden="false" customHeight="true" outlineLevel="0" collapsed="false">
      <c r="B993" s="67" t="str">
        <f aca="false">IF(I993&gt;=1,"k","")</f>
        <v>k</v>
      </c>
      <c r="C993" s="27"/>
      <c r="D993" s="73"/>
      <c r="E993" s="20" t="str">
        <f aca="false">IF(B991="","",VLOOKUP($A991,データ,2,0))</f>
        <v/>
      </c>
      <c r="F993" s="63" t="str">
        <f aca="false">IF(C991="","",VLOOKUP($A991,データ,2,0))</f>
        <v/>
      </c>
      <c r="G993" s="5" t="s">
        <v>38</v>
      </c>
      <c r="H993" s="5"/>
      <c r="I993" s="46" t="str">
        <f aca="false">SUM(I988:I992)</f>
        <v/>
      </c>
      <c r="J993" s="46" t="str">
        <f aca="false">SUM(J988:J992)</f>
        <v/>
      </c>
      <c r="K993" s="46" t="str">
        <f aca="false">IF(J993&lt;5000,J993,5000)</f>
        <v/>
      </c>
      <c r="L993" s="47" t="n">
        <f aca="false">+J993-K993</f>
        <v>0</v>
      </c>
    </row>
    <row r="994" customFormat="false" ht="13.5" hidden="false" customHeight="true" outlineLevel="0" collapsed="false">
      <c r="A994" s="1" t="str">
        <f aca="false">IF(B994&gt;=1,SMALL(順,B994),"")</f>
        <v/>
      </c>
      <c r="C994" s="77" t="s">
        <v>37</v>
      </c>
      <c r="D994" s="77"/>
      <c r="E994" s="77"/>
      <c r="F994" s="77"/>
      <c r="G994" s="77"/>
      <c r="H994" s="77"/>
      <c r="I994" s="77"/>
      <c r="J994" s="77"/>
      <c r="K994" s="75" t="n">
        <f aca="true">IF(K993&lt;1,"",SUMIF($B$8:INDIRECT("b"&amp;ROW()),"=k",$K$8:$K$707))</f>
        <v>0</v>
      </c>
      <c r="L994" s="76"/>
    </row>
    <row r="995" customFormat="false" ht="13.5" hidden="false" customHeight="true" outlineLevel="0" collapsed="false">
      <c r="A995" s="61" t="str">
        <f aca="false">IF(B995="","",SMALL(順,B995))</f>
        <v/>
      </c>
      <c r="B995" s="1" t="str">
        <f aca="false">IF(B988="","",IF(B988+1&gt;入力用!$W$8,"",B988+1))</f>
        <v/>
      </c>
      <c r="C995" s="23" t="str">
        <f aca="false">B995</f>
        <v/>
      </c>
      <c r="D995" s="62"/>
      <c r="E995" s="20" t="str">
        <f aca="false">IF($B995="","",VLOOKUP($A995,データ,5,0))</f>
        <v/>
      </c>
      <c r="F995" s="63" t="str">
        <f aca="false">IF($B995="","",VLOOKUP($A995,データ,6,0))</f>
        <v/>
      </c>
      <c r="G995" s="64" t="str">
        <f aca="false">IF(A995="","",IF(VLOOKUP(A995,データ,7,0)=0,"",VLOOKUP(VLOOKUP(A995,データ,7,0),品名,2)))</f>
        <v/>
      </c>
      <c r="H995" s="65" t="str">
        <f aca="false">IF(A995="",0,VLOOKUP(A995,データ,8,0))</f>
        <v/>
      </c>
      <c r="I995" s="65" t="str">
        <f aca="false">IF(A995="",0,VLOOKUP(A995,データ,9,0))</f>
        <v/>
      </c>
      <c r="J995" s="65" t="str">
        <f aca="false">H995*I995</f>
        <v/>
      </c>
      <c r="K995" s="48"/>
      <c r="L995" s="66"/>
    </row>
    <row r="996" customFormat="false" ht="13.5" hidden="false" customHeight="true" outlineLevel="0" collapsed="false">
      <c r="B996" s="67"/>
      <c r="C996" s="68"/>
      <c r="D996" s="69"/>
      <c r="E996" s="20" t="str">
        <f aca="false">IF(B994="","",VLOOKUP($A994,データ,2,0))</f>
        <v/>
      </c>
      <c r="F996" s="63" t="n">
        <f aca="false">IF(C994="","",VLOOKUP($A994,データ,2,0))</f>
        <v>1</v>
      </c>
      <c r="G996" s="64" t="str">
        <f aca="false">IF(A995="","",IF(VLOOKUP(A995,データ,10,0)=0,"",VLOOKUP(VLOOKUP(A995,データ,10,0),品名,2)))</f>
        <v/>
      </c>
      <c r="H996" s="70" t="str">
        <f aca="false">IF(A995="",0,VLOOKUP(A995,データ,11,0))</f>
        <v/>
      </c>
      <c r="I996" s="70" t="str">
        <f aca="false">IF(A995="",0,VLOOKUP(A995,データ,12,0))</f>
        <v/>
      </c>
      <c r="J996" s="70" t="str">
        <f aca="false">H996*I996</f>
        <v/>
      </c>
      <c r="K996" s="48"/>
      <c r="L996" s="66"/>
    </row>
    <row r="997" customFormat="false" ht="13.5" hidden="false" customHeight="true" outlineLevel="0" collapsed="false">
      <c r="B997" s="67"/>
      <c r="C997" s="68" t="str">
        <f aca="false">IF($B995="","",VLOOKUP($A995,データ,3,0))</f>
        <v/>
      </c>
      <c r="D997" s="69" t="str">
        <f aca="false">IF($B995="","",VLOOKUP($A995,データ,4,0))</f>
        <v/>
      </c>
      <c r="E997" s="20" t="str">
        <f aca="false">IF(B995="","",VLOOKUP($A995,データ,2,0))</f>
        <v/>
      </c>
      <c r="F997" s="63" t="str">
        <f aca="false">IF(C995="","",VLOOKUP($A995,データ,2,0))</f>
        <v/>
      </c>
      <c r="G997" s="64" t="str">
        <f aca="false">IF(A995="","",IF(VLOOKUP(A995,データ,13,0)=0,"",VLOOKUP(VLOOKUP(A995,データ,13,0),品名,2)))</f>
        <v/>
      </c>
      <c r="H997" s="70" t="str">
        <f aca="false">IF(A995="",0,VLOOKUP(A995,データ,14,0))</f>
        <v/>
      </c>
      <c r="I997" s="70" t="str">
        <f aca="false">IF(A995="",0,VLOOKUP(A995,データ,15,0))</f>
        <v/>
      </c>
      <c r="J997" s="70" t="str">
        <f aca="false">H997*I997</f>
        <v/>
      </c>
      <c r="K997" s="48"/>
      <c r="L997" s="66"/>
    </row>
    <row r="998" customFormat="false" ht="13.5" hidden="false" customHeight="true" outlineLevel="0" collapsed="false">
      <c r="B998" s="67"/>
      <c r="C998" s="68"/>
      <c r="D998" s="69"/>
      <c r="E998" s="20" t="str">
        <f aca="false">IF(B996="","",VLOOKUP($A996,データ,2,0))</f>
        <v/>
      </c>
      <c r="F998" s="63" t="str">
        <f aca="false">IF(C996="","",VLOOKUP($A996,データ,2,0))</f>
        <v/>
      </c>
      <c r="G998" s="64" t="str">
        <f aca="false">IF(A995="","",IF(VLOOKUP(A995,データ,16,0)=0,"",VLOOKUP(VLOOKUP(A995,データ,16,0),品名,2)))</f>
        <v/>
      </c>
      <c r="H998" s="70" t="str">
        <f aca="false">IF(A995="",0,VLOOKUP(A995,データ,17,0))</f>
        <v/>
      </c>
      <c r="I998" s="70" t="str">
        <f aca="false">IF(A995="",0,VLOOKUP(A995,データ,18,0))</f>
        <v/>
      </c>
      <c r="J998" s="70" t="str">
        <f aca="false">H998*I998</f>
        <v/>
      </c>
      <c r="K998" s="48"/>
      <c r="L998" s="66"/>
    </row>
    <row r="999" customFormat="false" ht="13.5" hidden="false" customHeight="true" outlineLevel="0" collapsed="false">
      <c r="B999" s="67"/>
      <c r="C999" s="68"/>
      <c r="D999" s="69"/>
      <c r="E999" s="20" t="str">
        <f aca="false">IF(B997="","",VLOOKUP($A997,データ,2,0))</f>
        <v/>
      </c>
      <c r="F999" s="63" t="str">
        <f aca="false">IF(C997="","",VLOOKUP($A997,データ,2,0))</f>
        <v/>
      </c>
      <c r="G999" s="64" t="str">
        <f aca="false">IF(A995="","",IF(VLOOKUP(A995,データ,19,0)=0,"",VLOOKUP(VLOOKUP(A995,データ,19,0),品名,2)))</f>
        <v/>
      </c>
      <c r="H999" s="71" t="str">
        <f aca="false">IF(A995="",0,VLOOKUP(A995,データ,20,0))</f>
        <v/>
      </c>
      <c r="I999" s="72" t="str">
        <f aca="false">IF(A995="",0,VLOOKUP(A995,データ,21,0))</f>
        <v/>
      </c>
      <c r="J999" s="72" t="str">
        <f aca="false">H999*I999</f>
        <v/>
      </c>
      <c r="K999" s="48"/>
      <c r="L999" s="66"/>
    </row>
    <row r="1000" customFormat="false" ht="13.5" hidden="false" customHeight="true" outlineLevel="0" collapsed="false">
      <c r="B1000" s="67" t="str">
        <f aca="false">IF(I1000&gt;=1,"k","")</f>
        <v>k</v>
      </c>
      <c r="C1000" s="27"/>
      <c r="D1000" s="73"/>
      <c r="E1000" s="20" t="str">
        <f aca="false">IF(B998="","",VLOOKUP($A998,データ,2,0))</f>
        <v/>
      </c>
      <c r="F1000" s="63" t="str">
        <f aca="false">IF(C998="","",VLOOKUP($A998,データ,2,0))</f>
        <v/>
      </c>
      <c r="G1000" s="5" t="s">
        <v>38</v>
      </c>
      <c r="H1000" s="5"/>
      <c r="I1000" s="46" t="str">
        <f aca="false">SUM(I995:I999)</f>
        <v/>
      </c>
      <c r="J1000" s="46" t="str">
        <f aca="false">SUM(J995:J999)</f>
        <v/>
      </c>
      <c r="K1000" s="46" t="str">
        <f aca="false">IF(J1000&lt;5000,J1000,5000)</f>
        <v/>
      </c>
      <c r="L1000" s="47" t="n">
        <f aca="false">+J1000-K1000</f>
        <v>0</v>
      </c>
    </row>
    <row r="1001" customFormat="false" ht="13.5" hidden="false" customHeight="true" outlineLevel="0" collapsed="false">
      <c r="A1001" s="1" t="str">
        <f aca="false">IF(B1001&gt;=1,SMALL(順,B1001),"")</f>
        <v/>
      </c>
      <c r="C1001" s="77" t="s">
        <v>37</v>
      </c>
      <c r="D1001" s="77"/>
      <c r="E1001" s="77"/>
      <c r="F1001" s="77"/>
      <c r="G1001" s="77"/>
      <c r="H1001" s="77"/>
      <c r="I1001" s="77"/>
      <c r="J1001" s="77"/>
      <c r="K1001" s="75" t="n">
        <f aca="true">IF(K1000&lt;1,"",SUMIF($B$8:INDIRECT("b"&amp;ROW()),"=k",$K$8:$K$707))</f>
        <v>0</v>
      </c>
      <c r="L1001" s="76"/>
    </row>
    <row r="1002" customFormat="false" ht="13.5" hidden="false" customHeight="true" outlineLevel="0" collapsed="false">
      <c r="A1002" s="61" t="str">
        <f aca="false">IF(B1002="","",SMALL(順,B1002))</f>
        <v/>
      </c>
      <c r="B1002" s="1" t="str">
        <f aca="false">IF(B995="","",IF(B995+1&gt;入力用!$W$8,"",B995+1))</f>
        <v/>
      </c>
      <c r="C1002" s="23" t="str">
        <f aca="false">B1002</f>
        <v/>
      </c>
      <c r="D1002" s="62"/>
      <c r="E1002" s="20" t="str">
        <f aca="false">IF($B1002="","",VLOOKUP($A1002,データ,5,0))</f>
        <v/>
      </c>
      <c r="F1002" s="63" t="str">
        <f aca="false">IF($B1002="","",VLOOKUP($A1002,データ,6,0))</f>
        <v/>
      </c>
      <c r="G1002" s="64" t="str">
        <f aca="false">IF(A1002="","",IF(VLOOKUP(A1002,データ,7,0)=0,"",VLOOKUP(VLOOKUP(A1002,データ,7,0),品名,2)))</f>
        <v/>
      </c>
      <c r="H1002" s="65" t="str">
        <f aca="false">IF(A1002="",0,VLOOKUP(A1002,データ,8,0))</f>
        <v/>
      </c>
      <c r="I1002" s="65" t="str">
        <f aca="false">IF(A1002="",0,VLOOKUP(A1002,データ,9,0))</f>
        <v/>
      </c>
      <c r="J1002" s="65" t="str">
        <f aca="false">H1002*I1002</f>
        <v/>
      </c>
      <c r="K1002" s="48"/>
      <c r="L1002" s="66"/>
    </row>
    <row r="1003" customFormat="false" ht="13.5" hidden="false" customHeight="true" outlineLevel="0" collapsed="false">
      <c r="B1003" s="67"/>
      <c r="C1003" s="68"/>
      <c r="D1003" s="69"/>
      <c r="E1003" s="20" t="str">
        <f aca="false">IF(B1001="","",VLOOKUP($A1001,データ,2,0))</f>
        <v/>
      </c>
      <c r="F1003" s="63" t="n">
        <f aca="false">IF(C1001="","",VLOOKUP($A1001,データ,2,0))</f>
        <v>1</v>
      </c>
      <c r="G1003" s="64" t="str">
        <f aca="false">IF(A1002="","",IF(VLOOKUP(A1002,データ,10,0)=0,"",VLOOKUP(VLOOKUP(A1002,データ,10,0),品名,2)))</f>
        <v/>
      </c>
      <c r="H1003" s="70" t="str">
        <f aca="false">IF(A1002="",0,VLOOKUP(A1002,データ,11,0))</f>
        <v/>
      </c>
      <c r="I1003" s="70" t="str">
        <f aca="false">IF(A1002="",0,VLOOKUP(A1002,データ,12,0))</f>
        <v/>
      </c>
      <c r="J1003" s="70" t="str">
        <f aca="false">H1003*I1003</f>
        <v/>
      </c>
      <c r="K1003" s="48"/>
      <c r="L1003" s="66"/>
    </row>
    <row r="1004" customFormat="false" ht="13.5" hidden="false" customHeight="true" outlineLevel="0" collapsed="false">
      <c r="B1004" s="67"/>
      <c r="C1004" s="68" t="str">
        <f aca="false">IF($B1002="","",VLOOKUP($A1002,データ,3,0))</f>
        <v/>
      </c>
      <c r="D1004" s="69" t="str">
        <f aca="false">IF($B1002="","",VLOOKUP($A1002,データ,4,0))</f>
        <v/>
      </c>
      <c r="E1004" s="20" t="str">
        <f aca="false">IF(B1002="","",VLOOKUP($A1002,データ,2,0))</f>
        <v/>
      </c>
      <c r="F1004" s="63" t="str">
        <f aca="false">IF(C1002="","",VLOOKUP($A1002,データ,2,0))</f>
        <v/>
      </c>
      <c r="G1004" s="64" t="str">
        <f aca="false">IF(A1002="","",IF(VLOOKUP(A1002,データ,13,0)=0,"",VLOOKUP(VLOOKUP(A1002,データ,13,0),品名,2)))</f>
        <v/>
      </c>
      <c r="H1004" s="70" t="str">
        <f aca="false">IF(A1002="",0,VLOOKUP(A1002,データ,14,0))</f>
        <v/>
      </c>
      <c r="I1004" s="70" t="str">
        <f aca="false">IF(A1002="",0,VLOOKUP(A1002,データ,15,0))</f>
        <v/>
      </c>
      <c r="J1004" s="70" t="str">
        <f aca="false">H1004*I1004</f>
        <v/>
      </c>
      <c r="K1004" s="48"/>
      <c r="L1004" s="66"/>
    </row>
    <row r="1005" customFormat="false" ht="13.5" hidden="false" customHeight="true" outlineLevel="0" collapsed="false">
      <c r="B1005" s="67"/>
      <c r="C1005" s="68"/>
      <c r="D1005" s="69"/>
      <c r="E1005" s="20" t="str">
        <f aca="false">IF(B1003="","",VLOOKUP($A1003,データ,2,0))</f>
        <v/>
      </c>
      <c r="F1005" s="63" t="str">
        <f aca="false">IF(C1003="","",VLOOKUP($A1003,データ,2,0))</f>
        <v/>
      </c>
      <c r="G1005" s="64" t="str">
        <f aca="false">IF(A1002="","",IF(VLOOKUP(A1002,データ,16,0)=0,"",VLOOKUP(VLOOKUP(A1002,データ,16,0),品名,2)))</f>
        <v/>
      </c>
      <c r="H1005" s="70" t="str">
        <f aca="false">IF(A1002="",0,VLOOKUP(A1002,データ,17,0))</f>
        <v/>
      </c>
      <c r="I1005" s="70" t="str">
        <f aca="false">IF(A1002="",0,VLOOKUP(A1002,データ,18,0))</f>
        <v/>
      </c>
      <c r="J1005" s="70" t="str">
        <f aca="false">H1005*I1005</f>
        <v/>
      </c>
      <c r="K1005" s="48"/>
      <c r="L1005" s="66"/>
    </row>
    <row r="1006" customFormat="false" ht="13.5" hidden="false" customHeight="true" outlineLevel="0" collapsed="false">
      <c r="B1006" s="67"/>
      <c r="C1006" s="68"/>
      <c r="D1006" s="69"/>
      <c r="E1006" s="20" t="str">
        <f aca="false">IF(B1004="","",VLOOKUP($A1004,データ,2,0))</f>
        <v/>
      </c>
      <c r="F1006" s="63" t="str">
        <f aca="false">IF(C1004="","",VLOOKUP($A1004,データ,2,0))</f>
        <v/>
      </c>
      <c r="G1006" s="64" t="str">
        <f aca="false">IF(A1002="","",IF(VLOOKUP(A1002,データ,19,0)=0,"",VLOOKUP(VLOOKUP(A1002,データ,19,0),品名,2)))</f>
        <v/>
      </c>
      <c r="H1006" s="71" t="str">
        <f aca="false">IF(A1002="",0,VLOOKUP(A1002,データ,20,0))</f>
        <v/>
      </c>
      <c r="I1006" s="72" t="str">
        <f aca="false">IF(A1002="",0,VLOOKUP(A1002,データ,21,0))</f>
        <v/>
      </c>
      <c r="J1006" s="72" t="str">
        <f aca="false">H1006*I1006</f>
        <v/>
      </c>
      <c r="K1006" s="48"/>
      <c r="L1006" s="66"/>
    </row>
    <row r="1007" customFormat="false" ht="13.5" hidden="false" customHeight="true" outlineLevel="0" collapsed="false">
      <c r="B1007" s="67" t="str">
        <f aca="false">IF(I1007&gt;=1,"k","")</f>
        <v>k</v>
      </c>
      <c r="C1007" s="27"/>
      <c r="D1007" s="73"/>
      <c r="E1007" s="20" t="str">
        <f aca="false">IF(B1005="","",VLOOKUP($A1005,データ,2,0))</f>
        <v/>
      </c>
      <c r="F1007" s="63" t="str">
        <f aca="false">IF(C1005="","",VLOOKUP($A1005,データ,2,0))</f>
        <v/>
      </c>
      <c r="G1007" s="5" t="s">
        <v>38</v>
      </c>
      <c r="H1007" s="5"/>
      <c r="I1007" s="46" t="str">
        <f aca="false">SUM(I1002:I1006)</f>
        <v/>
      </c>
      <c r="J1007" s="46" t="str">
        <f aca="false">SUM(J1002:J1006)</f>
        <v/>
      </c>
      <c r="K1007" s="46" t="str">
        <f aca="false">IF(J1007&lt;5000,J1007,5000)</f>
        <v/>
      </c>
      <c r="L1007" s="47" t="n">
        <f aca="false">+J1007-K1007</f>
        <v>0</v>
      </c>
    </row>
    <row r="1008" customFormat="false" ht="13.5" hidden="false" customHeight="true" outlineLevel="0" collapsed="false">
      <c r="A1008" s="1" t="str">
        <f aca="false">IF(B1008&gt;=1,SMALL(順,B1008),"")</f>
        <v/>
      </c>
      <c r="C1008" s="77" t="s">
        <v>37</v>
      </c>
      <c r="D1008" s="77"/>
      <c r="E1008" s="77"/>
      <c r="F1008" s="77"/>
      <c r="G1008" s="77"/>
      <c r="H1008" s="77"/>
      <c r="I1008" s="77"/>
      <c r="J1008" s="77"/>
      <c r="K1008" s="75" t="n">
        <f aca="true">IF(K1007&lt;1,"",SUMIF($B$8:INDIRECT("b"&amp;ROW()),"=k",$K$8:$K$707))</f>
        <v>0</v>
      </c>
      <c r="L1008" s="76"/>
    </row>
    <row r="1009" customFormat="false" ht="13.5" hidden="false" customHeight="true" outlineLevel="0" collapsed="false">
      <c r="A1009" s="61" t="str">
        <f aca="false">IF(B1009="","",SMALL(順,B1009))</f>
        <v/>
      </c>
      <c r="B1009" s="1" t="str">
        <f aca="false">IF(B1002="","",IF(B1002+1&gt;入力用!$W$8,"",B1002+1))</f>
        <v/>
      </c>
      <c r="C1009" s="23" t="str">
        <f aca="false">B1009</f>
        <v/>
      </c>
      <c r="D1009" s="62"/>
      <c r="E1009" s="20" t="str">
        <f aca="false">IF($B1009="","",VLOOKUP($A1009,データ,5,0))</f>
        <v/>
      </c>
      <c r="F1009" s="63" t="str">
        <f aca="false">IF($B1009="","",VLOOKUP($A1009,データ,6,0))</f>
        <v/>
      </c>
      <c r="G1009" s="64" t="str">
        <f aca="false">IF(A1009="","",IF(VLOOKUP(A1009,データ,7,0)=0,"",VLOOKUP(VLOOKUP(A1009,データ,7,0),品名,2)))</f>
        <v/>
      </c>
      <c r="H1009" s="65" t="str">
        <f aca="false">IF(A1009="",0,VLOOKUP(A1009,データ,8,0))</f>
        <v/>
      </c>
      <c r="I1009" s="65" t="str">
        <f aca="false">IF(A1009="",0,VLOOKUP(A1009,データ,9,0))</f>
        <v/>
      </c>
      <c r="J1009" s="65" t="str">
        <f aca="false">H1009*I1009</f>
        <v/>
      </c>
      <c r="K1009" s="48"/>
      <c r="L1009" s="66"/>
    </row>
    <row r="1010" customFormat="false" ht="13.5" hidden="false" customHeight="true" outlineLevel="0" collapsed="false">
      <c r="B1010" s="67"/>
      <c r="C1010" s="68"/>
      <c r="D1010" s="69"/>
      <c r="E1010" s="20" t="str">
        <f aca="false">IF(B1008="","",VLOOKUP($A1008,データ,2,0))</f>
        <v/>
      </c>
      <c r="F1010" s="63" t="n">
        <f aca="false">IF(C1008="","",VLOOKUP($A1008,データ,2,0))</f>
        <v>1</v>
      </c>
      <c r="G1010" s="64" t="str">
        <f aca="false">IF(A1009="","",IF(VLOOKUP(A1009,データ,10,0)=0,"",VLOOKUP(VLOOKUP(A1009,データ,10,0),品名,2)))</f>
        <v/>
      </c>
      <c r="H1010" s="70" t="str">
        <f aca="false">IF(A1009="",0,VLOOKUP(A1009,データ,11,0))</f>
        <v/>
      </c>
      <c r="I1010" s="70" t="str">
        <f aca="false">IF(A1009="",0,VLOOKUP(A1009,データ,12,0))</f>
        <v/>
      </c>
      <c r="J1010" s="70" t="str">
        <f aca="false">H1010*I1010</f>
        <v/>
      </c>
      <c r="K1010" s="48"/>
      <c r="L1010" s="66"/>
    </row>
    <row r="1011" customFormat="false" ht="13.5" hidden="false" customHeight="true" outlineLevel="0" collapsed="false">
      <c r="B1011" s="67"/>
      <c r="C1011" s="68" t="str">
        <f aca="false">IF($B1009="","",VLOOKUP($A1009,データ,3,0))</f>
        <v/>
      </c>
      <c r="D1011" s="69" t="str">
        <f aca="false">IF($B1009="","",VLOOKUP($A1009,データ,4,0))</f>
        <v/>
      </c>
      <c r="E1011" s="20" t="str">
        <f aca="false">IF(B1009="","",VLOOKUP($A1009,データ,2,0))</f>
        <v/>
      </c>
      <c r="F1011" s="63" t="str">
        <f aca="false">IF(C1009="","",VLOOKUP($A1009,データ,2,0))</f>
        <v/>
      </c>
      <c r="G1011" s="64" t="str">
        <f aca="false">IF(A1009="","",IF(VLOOKUP(A1009,データ,13,0)=0,"",VLOOKUP(VLOOKUP(A1009,データ,13,0),品名,2)))</f>
        <v/>
      </c>
      <c r="H1011" s="70" t="str">
        <f aca="false">IF(A1009="",0,VLOOKUP(A1009,データ,14,0))</f>
        <v/>
      </c>
      <c r="I1011" s="70" t="str">
        <f aca="false">IF(A1009="",0,VLOOKUP(A1009,データ,15,0))</f>
        <v/>
      </c>
      <c r="J1011" s="70" t="str">
        <f aca="false">H1011*I1011</f>
        <v/>
      </c>
      <c r="K1011" s="48"/>
      <c r="L1011" s="66"/>
    </row>
    <row r="1012" customFormat="false" ht="13.5" hidden="false" customHeight="true" outlineLevel="0" collapsed="false">
      <c r="B1012" s="67"/>
      <c r="C1012" s="68"/>
      <c r="D1012" s="69"/>
      <c r="E1012" s="20" t="str">
        <f aca="false">IF(B1010="","",VLOOKUP($A1010,データ,2,0))</f>
        <v/>
      </c>
      <c r="F1012" s="63" t="str">
        <f aca="false">IF(C1010="","",VLOOKUP($A1010,データ,2,0))</f>
        <v/>
      </c>
      <c r="G1012" s="64" t="str">
        <f aca="false">IF(A1009="","",IF(VLOOKUP(A1009,データ,16,0)=0,"",VLOOKUP(VLOOKUP(A1009,データ,16,0),品名,2)))</f>
        <v/>
      </c>
      <c r="H1012" s="70" t="str">
        <f aca="false">IF(A1009="",0,VLOOKUP(A1009,データ,17,0))</f>
        <v/>
      </c>
      <c r="I1012" s="70" t="str">
        <f aca="false">IF(A1009="",0,VLOOKUP(A1009,データ,18,0))</f>
        <v/>
      </c>
      <c r="J1012" s="70" t="str">
        <f aca="false">H1012*I1012</f>
        <v/>
      </c>
      <c r="K1012" s="48"/>
      <c r="L1012" s="66"/>
    </row>
    <row r="1013" customFormat="false" ht="13.5" hidden="false" customHeight="true" outlineLevel="0" collapsed="false">
      <c r="B1013" s="67"/>
      <c r="C1013" s="68"/>
      <c r="D1013" s="69"/>
      <c r="E1013" s="20" t="str">
        <f aca="false">IF(B1011="","",VLOOKUP($A1011,データ,2,0))</f>
        <v/>
      </c>
      <c r="F1013" s="63" t="str">
        <f aca="false">IF(C1011="","",VLOOKUP($A1011,データ,2,0))</f>
        <v/>
      </c>
      <c r="G1013" s="64" t="str">
        <f aca="false">IF(A1009="","",IF(VLOOKUP(A1009,データ,19,0)=0,"",VLOOKUP(VLOOKUP(A1009,データ,19,0),品名,2)))</f>
        <v/>
      </c>
      <c r="H1013" s="71" t="str">
        <f aca="false">IF(A1009="",0,VLOOKUP(A1009,データ,20,0))</f>
        <v/>
      </c>
      <c r="I1013" s="72" t="str">
        <f aca="false">IF(A1009="",0,VLOOKUP(A1009,データ,21,0))</f>
        <v/>
      </c>
      <c r="J1013" s="72" t="str">
        <f aca="false">H1013*I1013</f>
        <v/>
      </c>
      <c r="K1013" s="48"/>
      <c r="L1013" s="66"/>
    </row>
    <row r="1014" customFormat="false" ht="13.5" hidden="false" customHeight="true" outlineLevel="0" collapsed="false">
      <c r="B1014" s="67" t="str">
        <f aca="false">IF(I1014&gt;=1,"k","")</f>
        <v>k</v>
      </c>
      <c r="C1014" s="27"/>
      <c r="D1014" s="73"/>
      <c r="E1014" s="20" t="str">
        <f aca="false">IF(B1012="","",VLOOKUP($A1012,データ,2,0))</f>
        <v/>
      </c>
      <c r="F1014" s="63" t="str">
        <f aca="false">IF(C1012="","",VLOOKUP($A1012,データ,2,0))</f>
        <v/>
      </c>
      <c r="G1014" s="5" t="s">
        <v>38</v>
      </c>
      <c r="H1014" s="5"/>
      <c r="I1014" s="46" t="str">
        <f aca="false">SUM(I1009:I1013)</f>
        <v/>
      </c>
      <c r="J1014" s="46" t="str">
        <f aca="false">SUM(J1009:J1013)</f>
        <v/>
      </c>
      <c r="K1014" s="46" t="str">
        <f aca="false">IF(J1014&lt;5000,J1014,5000)</f>
        <v/>
      </c>
      <c r="L1014" s="47" t="n">
        <f aca="false">+J1014-K1014</f>
        <v>0</v>
      </c>
    </row>
    <row r="1015" customFormat="false" ht="13.5" hidden="false" customHeight="true" outlineLevel="0" collapsed="false">
      <c r="A1015" s="1" t="str">
        <f aca="false">IF(B1015&gt;=1,SMALL(順,B1015),"")</f>
        <v/>
      </c>
      <c r="C1015" s="77" t="s">
        <v>37</v>
      </c>
      <c r="D1015" s="77"/>
      <c r="E1015" s="77"/>
      <c r="F1015" s="77"/>
      <c r="G1015" s="77"/>
      <c r="H1015" s="77"/>
      <c r="I1015" s="77"/>
      <c r="J1015" s="77"/>
      <c r="K1015" s="75" t="n">
        <f aca="true">IF(K1014&lt;1,"",SUMIF($B$8:INDIRECT("b"&amp;ROW()),"=k",$K$8:$K$707))</f>
        <v>0</v>
      </c>
      <c r="L1015" s="76"/>
    </row>
    <row r="1016" customFormat="false" ht="13.5" hidden="false" customHeight="true" outlineLevel="0" collapsed="false">
      <c r="A1016" s="61" t="str">
        <f aca="false">IF(B1016="","",SMALL(順,B1016))</f>
        <v/>
      </c>
      <c r="B1016" s="1" t="str">
        <f aca="false">IF(B1009="","",IF(B1009+1&gt;入力用!$W$8,"",B1009+1))</f>
        <v/>
      </c>
      <c r="C1016" s="23" t="str">
        <f aca="false">B1016</f>
        <v/>
      </c>
      <c r="D1016" s="62"/>
      <c r="E1016" s="20" t="str">
        <f aca="false">IF($B1016="","",VLOOKUP($A1016,データ,5,0))</f>
        <v/>
      </c>
      <c r="F1016" s="63" t="str">
        <f aca="false">IF($B1016="","",VLOOKUP($A1016,データ,6,0))</f>
        <v/>
      </c>
      <c r="G1016" s="64" t="str">
        <f aca="false">IF(A1016="","",IF(VLOOKUP(A1016,データ,7,0)=0,"",VLOOKUP(VLOOKUP(A1016,データ,7,0),品名,2)))</f>
        <v/>
      </c>
      <c r="H1016" s="65" t="str">
        <f aca="false">IF(A1016="",0,VLOOKUP(A1016,データ,8,0))</f>
        <v/>
      </c>
      <c r="I1016" s="65" t="str">
        <f aca="false">IF(A1016="",0,VLOOKUP(A1016,データ,9,0))</f>
        <v/>
      </c>
      <c r="J1016" s="65" t="str">
        <f aca="false">H1016*I1016</f>
        <v/>
      </c>
      <c r="K1016" s="48"/>
      <c r="L1016" s="66"/>
    </row>
    <row r="1017" customFormat="false" ht="13.5" hidden="false" customHeight="true" outlineLevel="0" collapsed="false">
      <c r="B1017" s="67"/>
      <c r="C1017" s="68"/>
      <c r="D1017" s="69"/>
      <c r="E1017" s="20" t="str">
        <f aca="false">IF(B1015="","",VLOOKUP($A1015,データ,2,0))</f>
        <v/>
      </c>
      <c r="F1017" s="63" t="n">
        <f aca="false">IF(C1015="","",VLOOKUP($A1015,データ,2,0))</f>
        <v>1</v>
      </c>
      <c r="G1017" s="64" t="str">
        <f aca="false">IF(A1016="","",IF(VLOOKUP(A1016,データ,10,0)=0,"",VLOOKUP(VLOOKUP(A1016,データ,10,0),品名,2)))</f>
        <v/>
      </c>
      <c r="H1017" s="70" t="str">
        <f aca="false">IF(A1016="",0,VLOOKUP(A1016,データ,11,0))</f>
        <v/>
      </c>
      <c r="I1017" s="70" t="str">
        <f aca="false">IF(A1016="",0,VLOOKUP(A1016,データ,12,0))</f>
        <v/>
      </c>
      <c r="J1017" s="70" t="str">
        <f aca="false">H1017*I1017</f>
        <v/>
      </c>
      <c r="K1017" s="48"/>
      <c r="L1017" s="66"/>
    </row>
    <row r="1018" customFormat="false" ht="13.5" hidden="false" customHeight="true" outlineLevel="0" collapsed="false">
      <c r="B1018" s="67"/>
      <c r="C1018" s="68" t="str">
        <f aca="false">IF($B1016="","",VLOOKUP($A1016,データ,3,0))</f>
        <v/>
      </c>
      <c r="D1018" s="69" t="str">
        <f aca="false">IF($B1016="","",VLOOKUP($A1016,データ,4,0))</f>
        <v/>
      </c>
      <c r="E1018" s="20" t="str">
        <f aca="false">IF(B1016="","",VLOOKUP($A1016,データ,2,0))</f>
        <v/>
      </c>
      <c r="F1018" s="63" t="str">
        <f aca="false">IF(C1016="","",VLOOKUP($A1016,データ,2,0))</f>
        <v/>
      </c>
      <c r="G1018" s="64" t="str">
        <f aca="false">IF(A1016="","",IF(VLOOKUP(A1016,データ,13,0)=0,"",VLOOKUP(VLOOKUP(A1016,データ,13,0),品名,2)))</f>
        <v/>
      </c>
      <c r="H1018" s="70" t="str">
        <f aca="false">IF(A1016="",0,VLOOKUP(A1016,データ,14,0))</f>
        <v/>
      </c>
      <c r="I1018" s="70" t="str">
        <f aca="false">IF(A1016="",0,VLOOKUP(A1016,データ,15,0))</f>
        <v/>
      </c>
      <c r="J1018" s="70" t="str">
        <f aca="false">H1018*I1018</f>
        <v/>
      </c>
      <c r="K1018" s="48"/>
      <c r="L1018" s="66"/>
    </row>
    <row r="1019" customFormat="false" ht="13.5" hidden="false" customHeight="true" outlineLevel="0" collapsed="false">
      <c r="B1019" s="67"/>
      <c r="C1019" s="68"/>
      <c r="D1019" s="69"/>
      <c r="E1019" s="20" t="str">
        <f aca="false">IF(B1017="","",VLOOKUP($A1017,データ,2,0))</f>
        <v/>
      </c>
      <c r="F1019" s="63" t="str">
        <f aca="false">IF(C1017="","",VLOOKUP($A1017,データ,2,0))</f>
        <v/>
      </c>
      <c r="G1019" s="64" t="str">
        <f aca="false">IF(A1016="","",IF(VLOOKUP(A1016,データ,16,0)=0,"",VLOOKUP(VLOOKUP(A1016,データ,16,0),品名,2)))</f>
        <v/>
      </c>
      <c r="H1019" s="70" t="str">
        <f aca="false">IF(A1016="",0,VLOOKUP(A1016,データ,17,0))</f>
        <v/>
      </c>
      <c r="I1019" s="70" t="str">
        <f aca="false">IF(A1016="",0,VLOOKUP(A1016,データ,18,0))</f>
        <v/>
      </c>
      <c r="J1019" s="70" t="str">
        <f aca="false">H1019*I1019</f>
        <v/>
      </c>
      <c r="K1019" s="48"/>
      <c r="L1019" s="66"/>
    </row>
    <row r="1020" customFormat="false" ht="13.5" hidden="false" customHeight="true" outlineLevel="0" collapsed="false">
      <c r="B1020" s="67"/>
      <c r="C1020" s="68"/>
      <c r="D1020" s="69"/>
      <c r="E1020" s="20" t="str">
        <f aca="false">IF(B1018="","",VLOOKUP($A1018,データ,2,0))</f>
        <v/>
      </c>
      <c r="F1020" s="63" t="str">
        <f aca="false">IF(C1018="","",VLOOKUP($A1018,データ,2,0))</f>
        <v/>
      </c>
      <c r="G1020" s="64" t="str">
        <f aca="false">IF(A1016="","",IF(VLOOKUP(A1016,データ,19,0)=0,"",VLOOKUP(VLOOKUP(A1016,データ,19,0),品名,2)))</f>
        <v/>
      </c>
      <c r="H1020" s="71" t="str">
        <f aca="false">IF(A1016="",0,VLOOKUP(A1016,データ,20,0))</f>
        <v/>
      </c>
      <c r="I1020" s="72" t="str">
        <f aca="false">IF(A1016="",0,VLOOKUP(A1016,データ,21,0))</f>
        <v/>
      </c>
      <c r="J1020" s="72" t="str">
        <f aca="false">H1020*I1020</f>
        <v/>
      </c>
      <c r="K1020" s="48"/>
      <c r="L1020" s="66"/>
    </row>
    <row r="1021" customFormat="false" ht="13.5" hidden="false" customHeight="true" outlineLevel="0" collapsed="false">
      <c r="B1021" s="67" t="str">
        <f aca="false">IF(I1021&gt;=1,"k","")</f>
        <v>k</v>
      </c>
      <c r="C1021" s="27"/>
      <c r="D1021" s="73"/>
      <c r="E1021" s="20" t="str">
        <f aca="false">IF(B1019="","",VLOOKUP($A1019,データ,2,0))</f>
        <v/>
      </c>
      <c r="F1021" s="63" t="str">
        <f aca="false">IF(C1019="","",VLOOKUP($A1019,データ,2,0))</f>
        <v/>
      </c>
      <c r="G1021" s="5" t="s">
        <v>38</v>
      </c>
      <c r="H1021" s="5"/>
      <c r="I1021" s="46" t="str">
        <f aca="false">SUM(I1016:I1020)</f>
        <v/>
      </c>
      <c r="J1021" s="46" t="str">
        <f aca="false">SUM(J1016:J1020)</f>
        <v/>
      </c>
      <c r="K1021" s="46" t="str">
        <f aca="false">IF(J1021&lt;5000,J1021,5000)</f>
        <v/>
      </c>
      <c r="L1021" s="47" t="n">
        <f aca="false">+J1021-K1021</f>
        <v>0</v>
      </c>
    </row>
    <row r="1022" customFormat="false" ht="13.5" hidden="false" customHeight="true" outlineLevel="0" collapsed="false">
      <c r="A1022" s="1" t="str">
        <f aca="false">IF(B1022&gt;=1,SMALL(順,B1022),"")</f>
        <v/>
      </c>
      <c r="C1022" s="77" t="s">
        <v>37</v>
      </c>
      <c r="D1022" s="77"/>
      <c r="E1022" s="77"/>
      <c r="F1022" s="77"/>
      <c r="G1022" s="77"/>
      <c r="H1022" s="77"/>
      <c r="I1022" s="77"/>
      <c r="J1022" s="77"/>
      <c r="K1022" s="75" t="n">
        <f aca="true">IF(K1021&lt;1,"",SUMIF($B$8:INDIRECT("b"&amp;ROW()),"=k",$K$8:$K$707))</f>
        <v>0</v>
      </c>
      <c r="L1022" s="76"/>
    </row>
    <row r="1023" customFormat="false" ht="13.5" hidden="false" customHeight="true" outlineLevel="0" collapsed="false">
      <c r="A1023" s="61" t="str">
        <f aca="false">IF(B1023="","",SMALL(順,B1023))</f>
        <v/>
      </c>
      <c r="B1023" s="1" t="str">
        <f aca="false">IF(B1016="","",IF(B1016+1&gt;入力用!$W$8,"",B1016+1))</f>
        <v/>
      </c>
      <c r="C1023" s="23" t="str">
        <f aca="false">B1023</f>
        <v/>
      </c>
      <c r="D1023" s="62"/>
      <c r="E1023" s="20" t="str">
        <f aca="false">IF($B1023="","",VLOOKUP($A1023,データ,5,0))</f>
        <v/>
      </c>
      <c r="F1023" s="63" t="str">
        <f aca="false">IF($B1023="","",VLOOKUP($A1023,データ,6,0))</f>
        <v/>
      </c>
      <c r="G1023" s="64" t="str">
        <f aca="false">IF(A1023="","",IF(VLOOKUP(A1023,データ,7,0)=0,"",VLOOKUP(VLOOKUP(A1023,データ,7,0),品名,2)))</f>
        <v/>
      </c>
      <c r="H1023" s="65" t="str">
        <f aca="false">IF(A1023="",0,VLOOKUP(A1023,データ,8,0))</f>
        <v/>
      </c>
      <c r="I1023" s="65" t="str">
        <f aca="false">IF(A1023="",0,VLOOKUP(A1023,データ,9,0))</f>
        <v/>
      </c>
      <c r="J1023" s="65" t="str">
        <f aca="false">H1023*I1023</f>
        <v/>
      </c>
      <c r="K1023" s="48"/>
      <c r="L1023" s="66"/>
    </row>
    <row r="1024" customFormat="false" ht="13.5" hidden="false" customHeight="true" outlineLevel="0" collapsed="false">
      <c r="B1024" s="67"/>
      <c r="C1024" s="68"/>
      <c r="D1024" s="69"/>
      <c r="E1024" s="20" t="str">
        <f aca="false">IF(B1022="","",VLOOKUP($A1022,データ,2,0))</f>
        <v/>
      </c>
      <c r="F1024" s="63" t="n">
        <f aca="false">IF(C1022="","",VLOOKUP($A1022,データ,2,0))</f>
        <v>1</v>
      </c>
      <c r="G1024" s="64" t="str">
        <f aca="false">IF(A1023="","",IF(VLOOKUP(A1023,データ,10,0)=0,"",VLOOKUP(VLOOKUP(A1023,データ,10,0),品名,2)))</f>
        <v/>
      </c>
      <c r="H1024" s="70" t="str">
        <f aca="false">IF(A1023="",0,VLOOKUP(A1023,データ,11,0))</f>
        <v/>
      </c>
      <c r="I1024" s="70" t="str">
        <f aca="false">IF(A1023="",0,VLOOKUP(A1023,データ,12,0))</f>
        <v/>
      </c>
      <c r="J1024" s="70" t="str">
        <f aca="false">H1024*I1024</f>
        <v/>
      </c>
      <c r="K1024" s="48"/>
      <c r="L1024" s="66"/>
    </row>
    <row r="1025" customFormat="false" ht="13.5" hidden="false" customHeight="true" outlineLevel="0" collapsed="false">
      <c r="B1025" s="67"/>
      <c r="C1025" s="68" t="str">
        <f aca="false">IF($B1023="","",VLOOKUP($A1023,データ,3,0))</f>
        <v/>
      </c>
      <c r="D1025" s="69" t="str">
        <f aca="false">IF($B1023="","",VLOOKUP($A1023,データ,4,0))</f>
        <v/>
      </c>
      <c r="E1025" s="20" t="str">
        <f aca="false">IF(B1023="","",VLOOKUP($A1023,データ,2,0))</f>
        <v/>
      </c>
      <c r="F1025" s="63" t="str">
        <f aca="false">IF(C1023="","",VLOOKUP($A1023,データ,2,0))</f>
        <v/>
      </c>
      <c r="G1025" s="64" t="str">
        <f aca="false">IF(A1023="","",IF(VLOOKUP(A1023,データ,13,0)=0,"",VLOOKUP(VLOOKUP(A1023,データ,13,0),品名,2)))</f>
        <v/>
      </c>
      <c r="H1025" s="70" t="str">
        <f aca="false">IF(A1023="",0,VLOOKUP(A1023,データ,14,0))</f>
        <v/>
      </c>
      <c r="I1025" s="70" t="str">
        <f aca="false">IF(A1023="",0,VLOOKUP(A1023,データ,15,0))</f>
        <v/>
      </c>
      <c r="J1025" s="70" t="str">
        <f aca="false">H1025*I1025</f>
        <v/>
      </c>
      <c r="K1025" s="48"/>
      <c r="L1025" s="66"/>
    </row>
    <row r="1026" customFormat="false" ht="13.5" hidden="false" customHeight="true" outlineLevel="0" collapsed="false">
      <c r="B1026" s="67"/>
      <c r="C1026" s="68"/>
      <c r="D1026" s="69"/>
      <c r="E1026" s="20" t="str">
        <f aca="false">IF(B1024="","",VLOOKUP($A1024,データ,2,0))</f>
        <v/>
      </c>
      <c r="F1026" s="63" t="str">
        <f aca="false">IF(C1024="","",VLOOKUP($A1024,データ,2,0))</f>
        <v/>
      </c>
      <c r="G1026" s="64" t="str">
        <f aca="false">IF(A1023="","",IF(VLOOKUP(A1023,データ,16,0)=0,"",VLOOKUP(VLOOKUP(A1023,データ,16,0),品名,2)))</f>
        <v/>
      </c>
      <c r="H1026" s="70" t="str">
        <f aca="false">IF(A1023="",0,VLOOKUP(A1023,データ,17,0))</f>
        <v/>
      </c>
      <c r="I1026" s="70" t="str">
        <f aca="false">IF(A1023="",0,VLOOKUP(A1023,データ,18,0))</f>
        <v/>
      </c>
      <c r="J1026" s="70" t="str">
        <f aca="false">H1026*I1026</f>
        <v/>
      </c>
      <c r="K1026" s="48"/>
      <c r="L1026" s="66"/>
    </row>
    <row r="1027" customFormat="false" ht="13.5" hidden="false" customHeight="true" outlineLevel="0" collapsed="false">
      <c r="B1027" s="67"/>
      <c r="C1027" s="68"/>
      <c r="D1027" s="69"/>
      <c r="E1027" s="20" t="str">
        <f aca="false">IF(B1025="","",VLOOKUP($A1025,データ,2,0))</f>
        <v/>
      </c>
      <c r="F1027" s="63" t="str">
        <f aca="false">IF(C1025="","",VLOOKUP($A1025,データ,2,0))</f>
        <v/>
      </c>
      <c r="G1027" s="64" t="str">
        <f aca="false">IF(A1023="","",IF(VLOOKUP(A1023,データ,19,0)=0,"",VLOOKUP(VLOOKUP(A1023,データ,19,0),品名,2)))</f>
        <v/>
      </c>
      <c r="H1027" s="71" t="str">
        <f aca="false">IF(A1023="",0,VLOOKUP(A1023,データ,20,0))</f>
        <v/>
      </c>
      <c r="I1027" s="72" t="str">
        <f aca="false">IF(A1023="",0,VLOOKUP(A1023,データ,21,0))</f>
        <v/>
      </c>
      <c r="J1027" s="72" t="str">
        <f aca="false">H1027*I1027</f>
        <v/>
      </c>
      <c r="K1027" s="48"/>
      <c r="L1027" s="66"/>
    </row>
    <row r="1028" customFormat="false" ht="13.5" hidden="false" customHeight="true" outlineLevel="0" collapsed="false">
      <c r="B1028" s="67" t="str">
        <f aca="false">IF(I1028&gt;=1,"k","")</f>
        <v>k</v>
      </c>
      <c r="C1028" s="27"/>
      <c r="D1028" s="73"/>
      <c r="E1028" s="20" t="str">
        <f aca="false">IF(B1026="","",VLOOKUP($A1026,データ,2,0))</f>
        <v/>
      </c>
      <c r="F1028" s="63" t="str">
        <f aca="false">IF(C1026="","",VLOOKUP($A1026,データ,2,0))</f>
        <v/>
      </c>
      <c r="G1028" s="5" t="s">
        <v>38</v>
      </c>
      <c r="H1028" s="5"/>
      <c r="I1028" s="46" t="str">
        <f aca="false">SUM(I1023:I1027)</f>
        <v/>
      </c>
      <c r="J1028" s="46" t="str">
        <f aca="false">SUM(J1023:J1027)</f>
        <v/>
      </c>
      <c r="K1028" s="46" t="str">
        <f aca="false">IF(J1028&lt;5000,J1028,5000)</f>
        <v/>
      </c>
      <c r="L1028" s="47" t="n">
        <f aca="false">+J1028-K1028</f>
        <v>0</v>
      </c>
    </row>
    <row r="1029" customFormat="false" ht="13.5" hidden="false" customHeight="true" outlineLevel="0" collapsed="false">
      <c r="A1029" s="1" t="str">
        <f aca="false">IF(B1029&gt;=1,SMALL(順,B1029),"")</f>
        <v/>
      </c>
      <c r="C1029" s="77" t="s">
        <v>37</v>
      </c>
      <c r="D1029" s="77"/>
      <c r="E1029" s="77"/>
      <c r="F1029" s="77"/>
      <c r="G1029" s="77"/>
      <c r="H1029" s="77"/>
      <c r="I1029" s="77"/>
      <c r="J1029" s="77"/>
      <c r="K1029" s="75" t="n">
        <f aca="true">IF(K1028&lt;1,"",SUMIF($B$8:INDIRECT("b"&amp;ROW()),"=k",$K$8:$K$707))</f>
        <v>0</v>
      </c>
      <c r="L1029" s="76"/>
    </row>
    <row r="1030" customFormat="false" ht="13.5" hidden="false" customHeight="true" outlineLevel="0" collapsed="false">
      <c r="A1030" s="61" t="str">
        <f aca="false">IF(B1030="","",SMALL(順,B1030))</f>
        <v/>
      </c>
      <c r="B1030" s="1" t="str">
        <f aca="false">IF(B1023="","",IF(B1023+1&gt;入力用!$W$8,"",B1023+1))</f>
        <v/>
      </c>
      <c r="C1030" s="23" t="str">
        <f aca="false">B1030</f>
        <v/>
      </c>
      <c r="D1030" s="62"/>
      <c r="E1030" s="20" t="str">
        <f aca="false">IF($B1030="","",VLOOKUP($A1030,データ,5,0))</f>
        <v/>
      </c>
      <c r="F1030" s="63" t="str">
        <f aca="false">IF($B1030="","",VLOOKUP($A1030,データ,6,0))</f>
        <v/>
      </c>
      <c r="G1030" s="64" t="str">
        <f aca="false">IF(A1030="","",IF(VLOOKUP(A1030,データ,7,0)=0,"",VLOOKUP(VLOOKUP(A1030,データ,7,0),品名,2)))</f>
        <v/>
      </c>
      <c r="H1030" s="65" t="str">
        <f aca="false">IF(A1030="",0,VLOOKUP(A1030,データ,8,0))</f>
        <v/>
      </c>
      <c r="I1030" s="65" t="str">
        <f aca="false">IF(A1030="",0,VLOOKUP(A1030,データ,9,0))</f>
        <v/>
      </c>
      <c r="J1030" s="65" t="str">
        <f aca="false">H1030*I1030</f>
        <v/>
      </c>
      <c r="K1030" s="48"/>
      <c r="L1030" s="66"/>
    </row>
    <row r="1031" customFormat="false" ht="13.5" hidden="false" customHeight="true" outlineLevel="0" collapsed="false">
      <c r="B1031" s="67"/>
      <c r="C1031" s="68"/>
      <c r="D1031" s="69"/>
      <c r="E1031" s="20" t="str">
        <f aca="false">IF(B1029="","",VLOOKUP($A1029,データ,2,0))</f>
        <v/>
      </c>
      <c r="F1031" s="63" t="n">
        <f aca="false">IF(C1029="","",VLOOKUP($A1029,データ,2,0))</f>
        <v>1</v>
      </c>
      <c r="G1031" s="64" t="str">
        <f aca="false">IF(A1030="","",IF(VLOOKUP(A1030,データ,10,0)=0,"",VLOOKUP(VLOOKUP(A1030,データ,10,0),品名,2)))</f>
        <v/>
      </c>
      <c r="H1031" s="70" t="str">
        <f aca="false">IF(A1030="",0,VLOOKUP(A1030,データ,11,0))</f>
        <v/>
      </c>
      <c r="I1031" s="70" t="str">
        <f aca="false">IF(A1030="",0,VLOOKUP(A1030,データ,12,0))</f>
        <v/>
      </c>
      <c r="J1031" s="70" t="str">
        <f aca="false">H1031*I1031</f>
        <v/>
      </c>
      <c r="K1031" s="48"/>
      <c r="L1031" s="66"/>
    </row>
    <row r="1032" customFormat="false" ht="13.5" hidden="false" customHeight="true" outlineLevel="0" collapsed="false">
      <c r="B1032" s="67"/>
      <c r="C1032" s="68" t="str">
        <f aca="false">IF($B1030="","",VLOOKUP($A1030,データ,3,0))</f>
        <v/>
      </c>
      <c r="D1032" s="69" t="str">
        <f aca="false">IF($B1030="","",VLOOKUP($A1030,データ,4,0))</f>
        <v/>
      </c>
      <c r="E1032" s="20" t="str">
        <f aca="false">IF(B1030="","",VLOOKUP($A1030,データ,2,0))</f>
        <v/>
      </c>
      <c r="F1032" s="63" t="str">
        <f aca="false">IF(C1030="","",VLOOKUP($A1030,データ,2,0))</f>
        <v/>
      </c>
      <c r="G1032" s="64" t="str">
        <f aca="false">IF(A1030="","",IF(VLOOKUP(A1030,データ,13,0)=0,"",VLOOKUP(VLOOKUP(A1030,データ,13,0),品名,2)))</f>
        <v/>
      </c>
      <c r="H1032" s="70" t="str">
        <f aca="false">IF(A1030="",0,VLOOKUP(A1030,データ,14,0))</f>
        <v/>
      </c>
      <c r="I1032" s="70" t="str">
        <f aca="false">IF(A1030="",0,VLOOKUP(A1030,データ,15,0))</f>
        <v/>
      </c>
      <c r="J1032" s="70" t="str">
        <f aca="false">H1032*I1032</f>
        <v/>
      </c>
      <c r="K1032" s="48"/>
      <c r="L1032" s="66"/>
    </row>
    <row r="1033" customFormat="false" ht="13.5" hidden="false" customHeight="true" outlineLevel="0" collapsed="false">
      <c r="B1033" s="67"/>
      <c r="C1033" s="68"/>
      <c r="D1033" s="69"/>
      <c r="E1033" s="20" t="str">
        <f aca="false">IF(B1031="","",VLOOKUP($A1031,データ,2,0))</f>
        <v/>
      </c>
      <c r="F1033" s="63" t="str">
        <f aca="false">IF(C1031="","",VLOOKUP($A1031,データ,2,0))</f>
        <v/>
      </c>
      <c r="G1033" s="64" t="str">
        <f aca="false">IF(A1030="","",IF(VLOOKUP(A1030,データ,16,0)=0,"",VLOOKUP(VLOOKUP(A1030,データ,16,0),品名,2)))</f>
        <v/>
      </c>
      <c r="H1033" s="70" t="str">
        <f aca="false">IF(A1030="",0,VLOOKUP(A1030,データ,17,0))</f>
        <v/>
      </c>
      <c r="I1033" s="70" t="str">
        <f aca="false">IF(A1030="",0,VLOOKUP(A1030,データ,18,0))</f>
        <v/>
      </c>
      <c r="J1033" s="70" t="str">
        <f aca="false">H1033*I1033</f>
        <v/>
      </c>
      <c r="K1033" s="48"/>
      <c r="L1033" s="66"/>
    </row>
    <row r="1034" customFormat="false" ht="13.5" hidden="false" customHeight="true" outlineLevel="0" collapsed="false">
      <c r="B1034" s="67"/>
      <c r="C1034" s="68"/>
      <c r="D1034" s="69"/>
      <c r="E1034" s="20" t="str">
        <f aca="false">IF(B1032="","",VLOOKUP($A1032,データ,2,0))</f>
        <v/>
      </c>
      <c r="F1034" s="63" t="str">
        <f aca="false">IF(C1032="","",VLOOKUP($A1032,データ,2,0))</f>
        <v/>
      </c>
      <c r="G1034" s="64" t="str">
        <f aca="false">IF(A1030="","",IF(VLOOKUP(A1030,データ,19,0)=0,"",VLOOKUP(VLOOKUP(A1030,データ,19,0),品名,2)))</f>
        <v/>
      </c>
      <c r="H1034" s="71" t="str">
        <f aca="false">IF(A1030="",0,VLOOKUP(A1030,データ,20,0))</f>
        <v/>
      </c>
      <c r="I1034" s="72" t="str">
        <f aca="false">IF(A1030="",0,VLOOKUP(A1030,データ,21,0))</f>
        <v/>
      </c>
      <c r="J1034" s="72" t="str">
        <f aca="false">H1034*I1034</f>
        <v/>
      </c>
      <c r="K1034" s="48"/>
      <c r="L1034" s="66"/>
    </row>
    <row r="1035" customFormat="false" ht="13.5" hidden="false" customHeight="true" outlineLevel="0" collapsed="false">
      <c r="B1035" s="67" t="str">
        <f aca="false">IF(I1035&gt;=1,"k","")</f>
        <v>k</v>
      </c>
      <c r="C1035" s="27"/>
      <c r="D1035" s="73"/>
      <c r="E1035" s="20" t="str">
        <f aca="false">IF(B1033="","",VLOOKUP($A1033,データ,2,0))</f>
        <v/>
      </c>
      <c r="F1035" s="63" t="str">
        <f aca="false">IF(C1033="","",VLOOKUP($A1033,データ,2,0))</f>
        <v/>
      </c>
      <c r="G1035" s="5" t="s">
        <v>38</v>
      </c>
      <c r="H1035" s="5"/>
      <c r="I1035" s="46" t="str">
        <f aca="false">SUM(I1030:I1034)</f>
        <v/>
      </c>
      <c r="J1035" s="46" t="str">
        <f aca="false">SUM(J1030:J1034)</f>
        <v/>
      </c>
      <c r="K1035" s="46" t="str">
        <f aca="false">IF(J1035&lt;5000,J1035,5000)</f>
        <v/>
      </c>
      <c r="L1035" s="47" t="n">
        <f aca="false">+J1035-K1035</f>
        <v>0</v>
      </c>
    </row>
    <row r="1036" customFormat="false" ht="13.5" hidden="false" customHeight="true" outlineLevel="0" collapsed="false">
      <c r="A1036" s="1" t="str">
        <f aca="false">IF(B1036&gt;=1,SMALL(順,B1036),"")</f>
        <v/>
      </c>
      <c r="C1036" s="77" t="s">
        <v>37</v>
      </c>
      <c r="D1036" s="77"/>
      <c r="E1036" s="77"/>
      <c r="F1036" s="77"/>
      <c r="G1036" s="77"/>
      <c r="H1036" s="77"/>
      <c r="I1036" s="77"/>
      <c r="J1036" s="77"/>
      <c r="K1036" s="75" t="n">
        <f aca="true">IF(K1035&lt;1,"",SUMIF($B$8:INDIRECT("b"&amp;ROW()),"=k",$K$8:$K$707))</f>
        <v>0</v>
      </c>
      <c r="L1036" s="76"/>
    </row>
    <row r="1037" customFormat="false" ht="13.5" hidden="false" customHeight="true" outlineLevel="0" collapsed="false">
      <c r="A1037" s="61" t="str">
        <f aca="false">IF(B1037="","",SMALL(順,B1037))</f>
        <v/>
      </c>
      <c r="B1037" s="1" t="str">
        <f aca="false">IF(B1030="","",IF(B1030+1&gt;入力用!$W$8,"",B1030+1))</f>
        <v/>
      </c>
      <c r="C1037" s="23" t="str">
        <f aca="false">B1037</f>
        <v/>
      </c>
      <c r="D1037" s="62"/>
      <c r="E1037" s="20" t="str">
        <f aca="false">IF($B1037="","",VLOOKUP($A1037,データ,5,0))</f>
        <v/>
      </c>
      <c r="F1037" s="63" t="str">
        <f aca="false">IF($B1037="","",VLOOKUP($A1037,データ,6,0))</f>
        <v/>
      </c>
      <c r="G1037" s="64" t="str">
        <f aca="false">IF(A1037="","",IF(VLOOKUP(A1037,データ,7,0)=0,"",VLOOKUP(VLOOKUP(A1037,データ,7,0),品名,2)))</f>
        <v/>
      </c>
      <c r="H1037" s="65" t="str">
        <f aca="false">IF(A1037="",0,VLOOKUP(A1037,データ,8,0))</f>
        <v/>
      </c>
      <c r="I1037" s="65" t="str">
        <f aca="false">IF(A1037="",0,VLOOKUP(A1037,データ,9,0))</f>
        <v/>
      </c>
      <c r="J1037" s="65" t="str">
        <f aca="false">H1037*I1037</f>
        <v/>
      </c>
      <c r="K1037" s="48"/>
      <c r="L1037" s="66"/>
    </row>
    <row r="1038" customFormat="false" ht="13.5" hidden="false" customHeight="true" outlineLevel="0" collapsed="false">
      <c r="B1038" s="67"/>
      <c r="C1038" s="68"/>
      <c r="D1038" s="69"/>
      <c r="E1038" s="20" t="str">
        <f aca="false">IF(B1036="","",VLOOKUP($A1036,データ,2,0))</f>
        <v/>
      </c>
      <c r="F1038" s="63" t="n">
        <f aca="false">IF(C1036="","",VLOOKUP($A1036,データ,2,0))</f>
        <v>1</v>
      </c>
      <c r="G1038" s="64" t="str">
        <f aca="false">IF(A1037="","",IF(VLOOKUP(A1037,データ,10,0)=0,"",VLOOKUP(VLOOKUP(A1037,データ,10,0),品名,2)))</f>
        <v/>
      </c>
      <c r="H1038" s="70" t="str">
        <f aca="false">IF(A1037="",0,VLOOKUP(A1037,データ,11,0))</f>
        <v/>
      </c>
      <c r="I1038" s="70" t="str">
        <f aca="false">IF(A1037="",0,VLOOKUP(A1037,データ,12,0))</f>
        <v/>
      </c>
      <c r="J1038" s="70" t="str">
        <f aca="false">H1038*I1038</f>
        <v/>
      </c>
      <c r="K1038" s="48"/>
      <c r="L1038" s="66"/>
    </row>
    <row r="1039" customFormat="false" ht="13.5" hidden="false" customHeight="true" outlineLevel="0" collapsed="false">
      <c r="B1039" s="67"/>
      <c r="C1039" s="68" t="str">
        <f aca="false">IF($B1037="","",VLOOKUP($A1037,データ,3,0))</f>
        <v/>
      </c>
      <c r="D1039" s="69" t="str">
        <f aca="false">IF($B1037="","",VLOOKUP($A1037,データ,4,0))</f>
        <v/>
      </c>
      <c r="E1039" s="20" t="str">
        <f aca="false">IF(B1037="","",VLOOKUP($A1037,データ,2,0))</f>
        <v/>
      </c>
      <c r="F1039" s="63" t="str">
        <f aca="false">IF(C1037="","",VLOOKUP($A1037,データ,2,0))</f>
        <v/>
      </c>
      <c r="G1039" s="64" t="str">
        <f aca="false">IF(A1037="","",IF(VLOOKUP(A1037,データ,13,0)=0,"",VLOOKUP(VLOOKUP(A1037,データ,13,0),品名,2)))</f>
        <v/>
      </c>
      <c r="H1039" s="70" t="str">
        <f aca="false">IF(A1037="",0,VLOOKUP(A1037,データ,14,0))</f>
        <v/>
      </c>
      <c r="I1039" s="70" t="str">
        <f aca="false">IF(A1037="",0,VLOOKUP(A1037,データ,15,0))</f>
        <v/>
      </c>
      <c r="J1039" s="70" t="str">
        <f aca="false">H1039*I1039</f>
        <v/>
      </c>
      <c r="K1039" s="48"/>
      <c r="L1039" s="66"/>
    </row>
    <row r="1040" customFormat="false" ht="13.5" hidden="false" customHeight="true" outlineLevel="0" collapsed="false">
      <c r="B1040" s="67"/>
      <c r="C1040" s="68"/>
      <c r="D1040" s="69"/>
      <c r="E1040" s="20" t="str">
        <f aca="false">IF(B1038="","",VLOOKUP($A1038,データ,2,0))</f>
        <v/>
      </c>
      <c r="F1040" s="63" t="str">
        <f aca="false">IF(C1038="","",VLOOKUP($A1038,データ,2,0))</f>
        <v/>
      </c>
      <c r="G1040" s="64" t="str">
        <f aca="false">IF(A1037="","",IF(VLOOKUP(A1037,データ,16,0)=0,"",VLOOKUP(VLOOKUP(A1037,データ,16,0),品名,2)))</f>
        <v/>
      </c>
      <c r="H1040" s="70" t="str">
        <f aca="false">IF(A1037="",0,VLOOKUP(A1037,データ,17,0))</f>
        <v/>
      </c>
      <c r="I1040" s="70" t="str">
        <f aca="false">IF(A1037="",0,VLOOKUP(A1037,データ,18,0))</f>
        <v/>
      </c>
      <c r="J1040" s="70" t="str">
        <f aca="false">H1040*I1040</f>
        <v/>
      </c>
      <c r="K1040" s="48"/>
      <c r="L1040" s="66"/>
    </row>
    <row r="1041" customFormat="false" ht="13.5" hidden="false" customHeight="true" outlineLevel="0" collapsed="false">
      <c r="B1041" s="67"/>
      <c r="C1041" s="68"/>
      <c r="D1041" s="69"/>
      <c r="E1041" s="20" t="str">
        <f aca="false">IF(B1039="","",VLOOKUP($A1039,データ,2,0))</f>
        <v/>
      </c>
      <c r="F1041" s="63" t="str">
        <f aca="false">IF(C1039="","",VLOOKUP($A1039,データ,2,0))</f>
        <v/>
      </c>
      <c r="G1041" s="64" t="str">
        <f aca="false">IF(A1037="","",IF(VLOOKUP(A1037,データ,19,0)=0,"",VLOOKUP(VLOOKUP(A1037,データ,19,0),品名,2)))</f>
        <v/>
      </c>
      <c r="H1041" s="71" t="str">
        <f aca="false">IF(A1037="",0,VLOOKUP(A1037,データ,20,0))</f>
        <v/>
      </c>
      <c r="I1041" s="72" t="str">
        <f aca="false">IF(A1037="",0,VLOOKUP(A1037,データ,21,0))</f>
        <v/>
      </c>
      <c r="J1041" s="72" t="str">
        <f aca="false">H1041*I1041</f>
        <v/>
      </c>
      <c r="K1041" s="48"/>
      <c r="L1041" s="66"/>
    </row>
    <row r="1042" customFormat="false" ht="13.5" hidden="false" customHeight="true" outlineLevel="0" collapsed="false">
      <c r="B1042" s="67" t="str">
        <f aca="false">IF(I1042&gt;=1,"k","")</f>
        <v>k</v>
      </c>
      <c r="C1042" s="27"/>
      <c r="D1042" s="73"/>
      <c r="E1042" s="20" t="str">
        <f aca="false">IF(B1040="","",VLOOKUP($A1040,データ,2,0))</f>
        <v/>
      </c>
      <c r="F1042" s="63" t="str">
        <f aca="false">IF(C1040="","",VLOOKUP($A1040,データ,2,0))</f>
        <v/>
      </c>
      <c r="G1042" s="5" t="s">
        <v>38</v>
      </c>
      <c r="H1042" s="5"/>
      <c r="I1042" s="46" t="str">
        <f aca="false">SUM(I1037:I1041)</f>
        <v/>
      </c>
      <c r="J1042" s="46" t="str">
        <f aca="false">SUM(J1037:J1041)</f>
        <v/>
      </c>
      <c r="K1042" s="46" t="str">
        <f aca="false">IF(J1042&lt;5000,J1042,5000)</f>
        <v/>
      </c>
      <c r="L1042" s="47" t="n">
        <f aca="false">+J1042-K1042</f>
        <v>0</v>
      </c>
    </row>
    <row r="1043" customFormat="false" ht="13.5" hidden="false" customHeight="true" outlineLevel="0" collapsed="false">
      <c r="A1043" s="1" t="str">
        <f aca="false">IF(B1043&gt;=1,SMALL(順,B1043),"")</f>
        <v/>
      </c>
      <c r="C1043" s="77" t="s">
        <v>37</v>
      </c>
      <c r="D1043" s="77"/>
      <c r="E1043" s="77"/>
      <c r="F1043" s="77"/>
      <c r="G1043" s="77"/>
      <c r="H1043" s="77"/>
      <c r="I1043" s="77"/>
      <c r="J1043" s="77"/>
      <c r="K1043" s="75" t="n">
        <f aca="true">IF(K1042&lt;1,"",SUMIF($B$8:INDIRECT("b"&amp;ROW()),"=k",$K$8:$K$707))</f>
        <v>0</v>
      </c>
      <c r="L1043" s="76"/>
    </row>
    <row r="1044" customFormat="false" ht="13.5" hidden="false" customHeight="true" outlineLevel="0" collapsed="false">
      <c r="A1044" s="61" t="str">
        <f aca="false">IF(B1044="","",SMALL(順,B1044))</f>
        <v/>
      </c>
      <c r="B1044" s="1" t="str">
        <f aca="false">IF(B1037="","",IF(B1037+1&gt;入力用!$W$8,"",B1037+1))</f>
        <v/>
      </c>
      <c r="C1044" s="23" t="str">
        <f aca="false">B1044</f>
        <v/>
      </c>
      <c r="D1044" s="62"/>
      <c r="E1044" s="20" t="str">
        <f aca="false">IF($B1044="","",VLOOKUP($A1044,データ,5,0))</f>
        <v/>
      </c>
      <c r="F1044" s="63" t="str">
        <f aca="false">IF($B1044="","",VLOOKUP($A1044,データ,6,0))</f>
        <v/>
      </c>
      <c r="G1044" s="64" t="str">
        <f aca="false">IF(A1044="","",IF(VLOOKUP(A1044,データ,7,0)=0,"",VLOOKUP(VLOOKUP(A1044,データ,7,0),品名,2)))</f>
        <v/>
      </c>
      <c r="H1044" s="65" t="str">
        <f aca="false">IF(A1044="",0,VLOOKUP(A1044,データ,8,0))</f>
        <v/>
      </c>
      <c r="I1044" s="65" t="str">
        <f aca="false">IF(A1044="",0,VLOOKUP(A1044,データ,9,0))</f>
        <v/>
      </c>
      <c r="J1044" s="65" t="str">
        <f aca="false">H1044*I1044</f>
        <v/>
      </c>
      <c r="K1044" s="48"/>
      <c r="L1044" s="66"/>
    </row>
    <row r="1045" customFormat="false" ht="13.5" hidden="false" customHeight="true" outlineLevel="0" collapsed="false">
      <c r="B1045" s="67"/>
      <c r="C1045" s="68"/>
      <c r="D1045" s="69"/>
      <c r="E1045" s="20" t="str">
        <f aca="false">IF(B1043="","",VLOOKUP($A1043,データ,2,0))</f>
        <v/>
      </c>
      <c r="F1045" s="63" t="n">
        <f aca="false">IF(C1043="","",VLOOKUP($A1043,データ,2,0))</f>
        <v>1</v>
      </c>
      <c r="G1045" s="64" t="str">
        <f aca="false">IF(A1044="","",IF(VLOOKUP(A1044,データ,10,0)=0,"",VLOOKUP(VLOOKUP(A1044,データ,10,0),品名,2)))</f>
        <v/>
      </c>
      <c r="H1045" s="70" t="str">
        <f aca="false">IF(A1044="",0,VLOOKUP(A1044,データ,11,0))</f>
        <v/>
      </c>
      <c r="I1045" s="70" t="str">
        <f aca="false">IF(A1044="",0,VLOOKUP(A1044,データ,12,0))</f>
        <v/>
      </c>
      <c r="J1045" s="70" t="str">
        <f aca="false">H1045*I1045</f>
        <v/>
      </c>
      <c r="K1045" s="48"/>
      <c r="L1045" s="66"/>
    </row>
    <row r="1046" customFormat="false" ht="13.5" hidden="false" customHeight="true" outlineLevel="0" collapsed="false">
      <c r="B1046" s="67"/>
      <c r="C1046" s="68" t="str">
        <f aca="false">IF($B1044="","",VLOOKUP($A1044,データ,3,0))</f>
        <v/>
      </c>
      <c r="D1046" s="69" t="str">
        <f aca="false">IF($B1044="","",VLOOKUP($A1044,データ,4,0))</f>
        <v/>
      </c>
      <c r="E1046" s="20" t="str">
        <f aca="false">IF(B1044="","",VLOOKUP($A1044,データ,2,0))</f>
        <v/>
      </c>
      <c r="F1046" s="63" t="str">
        <f aca="false">IF(C1044="","",VLOOKUP($A1044,データ,2,0))</f>
        <v/>
      </c>
      <c r="G1046" s="64" t="str">
        <f aca="false">IF(A1044="","",IF(VLOOKUP(A1044,データ,13,0)=0,"",VLOOKUP(VLOOKUP(A1044,データ,13,0),品名,2)))</f>
        <v/>
      </c>
      <c r="H1046" s="70" t="str">
        <f aca="false">IF(A1044="",0,VLOOKUP(A1044,データ,14,0))</f>
        <v/>
      </c>
      <c r="I1046" s="70" t="str">
        <f aca="false">IF(A1044="",0,VLOOKUP(A1044,データ,15,0))</f>
        <v/>
      </c>
      <c r="J1046" s="70" t="str">
        <f aca="false">H1046*I1046</f>
        <v/>
      </c>
      <c r="K1046" s="48"/>
      <c r="L1046" s="66"/>
    </row>
    <row r="1047" customFormat="false" ht="13.5" hidden="false" customHeight="true" outlineLevel="0" collapsed="false">
      <c r="B1047" s="67"/>
      <c r="C1047" s="68"/>
      <c r="D1047" s="69"/>
      <c r="E1047" s="20" t="str">
        <f aca="false">IF(B1045="","",VLOOKUP($A1045,データ,2,0))</f>
        <v/>
      </c>
      <c r="F1047" s="63" t="str">
        <f aca="false">IF(C1045="","",VLOOKUP($A1045,データ,2,0))</f>
        <v/>
      </c>
      <c r="G1047" s="64" t="str">
        <f aca="false">IF(A1044="","",IF(VLOOKUP(A1044,データ,16,0)=0,"",VLOOKUP(VLOOKUP(A1044,データ,16,0),品名,2)))</f>
        <v/>
      </c>
      <c r="H1047" s="70" t="str">
        <f aca="false">IF(A1044="",0,VLOOKUP(A1044,データ,17,0))</f>
        <v/>
      </c>
      <c r="I1047" s="70" t="str">
        <f aca="false">IF(A1044="",0,VLOOKUP(A1044,データ,18,0))</f>
        <v/>
      </c>
      <c r="J1047" s="70" t="str">
        <f aca="false">H1047*I1047</f>
        <v/>
      </c>
      <c r="K1047" s="48"/>
      <c r="L1047" s="66"/>
    </row>
    <row r="1048" customFormat="false" ht="13.5" hidden="false" customHeight="true" outlineLevel="0" collapsed="false">
      <c r="B1048" s="67"/>
      <c r="C1048" s="68"/>
      <c r="D1048" s="69"/>
      <c r="E1048" s="20" t="str">
        <f aca="false">IF(B1046="","",VLOOKUP($A1046,データ,2,0))</f>
        <v/>
      </c>
      <c r="F1048" s="63" t="str">
        <f aca="false">IF(C1046="","",VLOOKUP($A1046,データ,2,0))</f>
        <v/>
      </c>
      <c r="G1048" s="64" t="str">
        <f aca="false">IF(A1044="","",IF(VLOOKUP(A1044,データ,19,0)=0,"",VLOOKUP(VLOOKUP(A1044,データ,19,0),品名,2)))</f>
        <v/>
      </c>
      <c r="H1048" s="71" t="str">
        <f aca="false">IF(A1044="",0,VLOOKUP(A1044,データ,20,0))</f>
        <v/>
      </c>
      <c r="I1048" s="72" t="str">
        <f aca="false">IF(A1044="",0,VLOOKUP(A1044,データ,21,0))</f>
        <v/>
      </c>
      <c r="J1048" s="72" t="str">
        <f aca="false">H1048*I1048</f>
        <v/>
      </c>
      <c r="K1048" s="48"/>
      <c r="L1048" s="66"/>
    </row>
    <row r="1049" customFormat="false" ht="13.5" hidden="false" customHeight="true" outlineLevel="0" collapsed="false">
      <c r="B1049" s="67" t="str">
        <f aca="false">IF(I1049&gt;=1,"k","")</f>
        <v>k</v>
      </c>
      <c r="C1049" s="27"/>
      <c r="D1049" s="73"/>
      <c r="E1049" s="20" t="str">
        <f aca="false">IF(B1047="","",VLOOKUP($A1047,データ,2,0))</f>
        <v/>
      </c>
      <c r="F1049" s="63" t="str">
        <f aca="false">IF(C1047="","",VLOOKUP($A1047,データ,2,0))</f>
        <v/>
      </c>
      <c r="G1049" s="5" t="s">
        <v>38</v>
      </c>
      <c r="H1049" s="5"/>
      <c r="I1049" s="46" t="str">
        <f aca="false">SUM(I1044:I1048)</f>
        <v/>
      </c>
      <c r="J1049" s="46" t="str">
        <f aca="false">SUM(J1044:J1048)</f>
        <v/>
      </c>
      <c r="K1049" s="46" t="str">
        <f aca="false">IF(J1049&lt;5000,J1049,5000)</f>
        <v/>
      </c>
      <c r="L1049" s="47" t="n">
        <f aca="false">+J1049-K1049</f>
        <v>0</v>
      </c>
    </row>
    <row r="1050" customFormat="false" ht="13.5" hidden="false" customHeight="true" outlineLevel="0" collapsed="false">
      <c r="A1050" s="1" t="str">
        <f aca="false">IF(B1050&gt;=1,SMALL(順,B1050),"")</f>
        <v/>
      </c>
      <c r="C1050" s="77" t="s">
        <v>37</v>
      </c>
      <c r="D1050" s="77"/>
      <c r="E1050" s="77"/>
      <c r="F1050" s="77"/>
      <c r="G1050" s="77"/>
      <c r="H1050" s="77"/>
      <c r="I1050" s="77"/>
      <c r="J1050" s="77"/>
      <c r="K1050" s="75" t="n">
        <f aca="true">IF(K1049&lt;1,"",SUMIF($B$8:INDIRECT("b"&amp;ROW()),"=k",$K$8:$K$707))</f>
        <v>0</v>
      </c>
      <c r="L1050" s="76"/>
    </row>
    <row r="1051" customFormat="false" ht="13.5" hidden="false" customHeight="true" outlineLevel="0" collapsed="false">
      <c r="A1051" s="61" t="str">
        <f aca="false">IF(B1051="","",SMALL(順,B1051))</f>
        <v/>
      </c>
      <c r="B1051" s="1" t="str">
        <f aca="false">IF(B1044="","",IF(B1044+1&gt;入力用!$W$8,"",B1044+1))</f>
        <v/>
      </c>
      <c r="C1051" s="23" t="str">
        <f aca="false">B1051</f>
        <v/>
      </c>
      <c r="D1051" s="62"/>
      <c r="E1051" s="20" t="str">
        <f aca="false">IF($B1051="","",VLOOKUP($A1051,データ,5,0))</f>
        <v/>
      </c>
      <c r="F1051" s="63" t="str">
        <f aca="false">IF($B1051="","",VLOOKUP($A1051,データ,6,0))</f>
        <v/>
      </c>
      <c r="G1051" s="64" t="str">
        <f aca="false">IF(A1051="","",IF(VLOOKUP(A1051,データ,7,0)=0,"",VLOOKUP(VLOOKUP(A1051,データ,7,0),品名,2)))</f>
        <v/>
      </c>
      <c r="H1051" s="65" t="str">
        <f aca="false">IF(A1051="",0,VLOOKUP(A1051,データ,8,0))</f>
        <v/>
      </c>
      <c r="I1051" s="65" t="str">
        <f aca="false">IF(A1051="",0,VLOOKUP(A1051,データ,9,0))</f>
        <v/>
      </c>
      <c r="J1051" s="65" t="str">
        <f aca="false">H1051*I1051</f>
        <v/>
      </c>
      <c r="K1051" s="48"/>
      <c r="L1051" s="66"/>
    </row>
    <row r="1052" customFormat="false" ht="13.5" hidden="false" customHeight="true" outlineLevel="0" collapsed="false">
      <c r="B1052" s="67"/>
      <c r="C1052" s="68"/>
      <c r="D1052" s="69"/>
      <c r="E1052" s="20" t="str">
        <f aca="false">IF(B1050="","",VLOOKUP($A1050,データ,2,0))</f>
        <v/>
      </c>
      <c r="F1052" s="63" t="n">
        <f aca="false">IF(C1050="","",VLOOKUP($A1050,データ,2,0))</f>
        <v>1</v>
      </c>
      <c r="G1052" s="64" t="str">
        <f aca="false">IF(A1051="","",IF(VLOOKUP(A1051,データ,10,0)=0,"",VLOOKUP(VLOOKUP(A1051,データ,10,0),品名,2)))</f>
        <v/>
      </c>
      <c r="H1052" s="70" t="str">
        <f aca="false">IF(A1051="",0,VLOOKUP(A1051,データ,11,0))</f>
        <v/>
      </c>
      <c r="I1052" s="70" t="str">
        <f aca="false">IF(A1051="",0,VLOOKUP(A1051,データ,12,0))</f>
        <v/>
      </c>
      <c r="J1052" s="70" t="str">
        <f aca="false">H1052*I1052</f>
        <v/>
      </c>
      <c r="K1052" s="48"/>
      <c r="L1052" s="66"/>
    </row>
    <row r="1053" customFormat="false" ht="13.5" hidden="false" customHeight="true" outlineLevel="0" collapsed="false">
      <c r="B1053" s="67"/>
      <c r="C1053" s="68" t="str">
        <f aca="false">IF($B1051="","",VLOOKUP($A1051,データ,3,0))</f>
        <v/>
      </c>
      <c r="D1053" s="69" t="str">
        <f aca="false">IF($B1051="","",VLOOKUP($A1051,データ,4,0))</f>
        <v/>
      </c>
      <c r="E1053" s="20" t="str">
        <f aca="false">IF(B1051="","",VLOOKUP($A1051,データ,2,0))</f>
        <v/>
      </c>
      <c r="F1053" s="63" t="str">
        <f aca="false">IF(C1051="","",VLOOKUP($A1051,データ,2,0))</f>
        <v/>
      </c>
      <c r="G1053" s="64" t="str">
        <f aca="false">IF(A1051="","",IF(VLOOKUP(A1051,データ,13,0)=0,"",VLOOKUP(VLOOKUP(A1051,データ,13,0),品名,2)))</f>
        <v/>
      </c>
      <c r="H1053" s="70" t="str">
        <f aca="false">IF(A1051="",0,VLOOKUP(A1051,データ,14,0))</f>
        <v/>
      </c>
      <c r="I1053" s="70" t="str">
        <f aca="false">IF(A1051="",0,VLOOKUP(A1051,データ,15,0))</f>
        <v/>
      </c>
      <c r="J1053" s="70" t="str">
        <f aca="false">H1053*I1053</f>
        <v/>
      </c>
      <c r="K1053" s="48"/>
      <c r="L1053" s="66"/>
    </row>
    <row r="1054" customFormat="false" ht="13.5" hidden="false" customHeight="true" outlineLevel="0" collapsed="false">
      <c r="B1054" s="67"/>
      <c r="C1054" s="68"/>
      <c r="D1054" s="69"/>
      <c r="E1054" s="20" t="str">
        <f aca="false">IF(B1052="","",VLOOKUP($A1052,データ,2,0))</f>
        <v/>
      </c>
      <c r="F1054" s="63" t="str">
        <f aca="false">IF(C1052="","",VLOOKUP($A1052,データ,2,0))</f>
        <v/>
      </c>
      <c r="G1054" s="64" t="str">
        <f aca="false">IF(A1051="","",IF(VLOOKUP(A1051,データ,16,0)=0,"",VLOOKUP(VLOOKUP(A1051,データ,16,0),品名,2)))</f>
        <v/>
      </c>
      <c r="H1054" s="70" t="str">
        <f aca="false">IF(A1051="",0,VLOOKUP(A1051,データ,17,0))</f>
        <v/>
      </c>
      <c r="I1054" s="70" t="str">
        <f aca="false">IF(A1051="",0,VLOOKUP(A1051,データ,18,0))</f>
        <v/>
      </c>
      <c r="J1054" s="70" t="str">
        <f aca="false">H1054*I1054</f>
        <v/>
      </c>
      <c r="K1054" s="48"/>
      <c r="L1054" s="66"/>
    </row>
    <row r="1055" customFormat="false" ht="13.5" hidden="false" customHeight="true" outlineLevel="0" collapsed="false">
      <c r="B1055" s="67"/>
      <c r="C1055" s="68"/>
      <c r="D1055" s="69"/>
      <c r="E1055" s="20" t="str">
        <f aca="false">IF(B1053="","",VLOOKUP($A1053,データ,2,0))</f>
        <v/>
      </c>
      <c r="F1055" s="63" t="str">
        <f aca="false">IF(C1053="","",VLOOKUP($A1053,データ,2,0))</f>
        <v/>
      </c>
      <c r="G1055" s="64" t="str">
        <f aca="false">IF(A1051="","",IF(VLOOKUP(A1051,データ,19,0)=0,"",VLOOKUP(VLOOKUP(A1051,データ,19,0),品名,2)))</f>
        <v/>
      </c>
      <c r="H1055" s="71" t="str">
        <f aca="false">IF(A1051="",0,VLOOKUP(A1051,データ,20,0))</f>
        <v/>
      </c>
      <c r="I1055" s="72" t="str">
        <f aca="false">IF(A1051="",0,VLOOKUP(A1051,データ,21,0))</f>
        <v/>
      </c>
      <c r="J1055" s="72" t="str">
        <f aca="false">H1055*I1055</f>
        <v/>
      </c>
      <c r="K1055" s="48"/>
      <c r="L1055" s="66"/>
    </row>
    <row r="1056" customFormat="false" ht="13.5" hidden="false" customHeight="true" outlineLevel="0" collapsed="false">
      <c r="B1056" s="67" t="str">
        <f aca="false">IF(I1056&gt;=1,"k","")</f>
        <v>k</v>
      </c>
      <c r="C1056" s="27"/>
      <c r="D1056" s="73"/>
      <c r="E1056" s="20" t="str">
        <f aca="false">IF(B1054="","",VLOOKUP($A1054,データ,2,0))</f>
        <v/>
      </c>
      <c r="F1056" s="63" t="str">
        <f aca="false">IF(C1054="","",VLOOKUP($A1054,データ,2,0))</f>
        <v/>
      </c>
      <c r="G1056" s="5" t="s">
        <v>38</v>
      </c>
      <c r="H1056" s="5"/>
      <c r="I1056" s="46" t="str">
        <f aca="false">SUM(I1051:I1055)</f>
        <v/>
      </c>
      <c r="J1056" s="46" t="str">
        <f aca="false">SUM(J1051:J1055)</f>
        <v/>
      </c>
      <c r="K1056" s="46" t="str">
        <f aca="false">IF(J1056&lt;5000,J1056,5000)</f>
        <v/>
      </c>
      <c r="L1056" s="47" t="n">
        <f aca="false">+J1056-K1056</f>
        <v>0</v>
      </c>
    </row>
    <row r="1057" customFormat="false" ht="13.5" hidden="false" customHeight="true" outlineLevel="0" collapsed="false">
      <c r="A1057" s="1" t="str">
        <f aca="false">IF(B1057&gt;=1,SMALL(順,B1057),"")</f>
        <v/>
      </c>
      <c r="C1057" s="77" t="s">
        <v>37</v>
      </c>
      <c r="D1057" s="77"/>
      <c r="E1057" s="77"/>
      <c r="F1057" s="77"/>
      <c r="G1057" s="77"/>
      <c r="H1057" s="77"/>
      <c r="I1057" s="77"/>
      <c r="J1057" s="77"/>
      <c r="K1057" s="75" t="n">
        <f aca="true">IF(K1056&lt;1,"",SUMIF($B$8:INDIRECT("b"&amp;ROW()),"=k",$K$8:$K$707))</f>
        <v>0</v>
      </c>
      <c r="L1057" s="76"/>
    </row>
  </sheetData>
  <mergeCells count="903">
    <mergeCell ref="E4:F4"/>
    <mergeCell ref="E6:F6"/>
    <mergeCell ref="C7:D7"/>
    <mergeCell ref="E8:E13"/>
    <mergeCell ref="F8:F13"/>
    <mergeCell ref="K8:K12"/>
    <mergeCell ref="L8:L12"/>
    <mergeCell ref="G13:H13"/>
    <mergeCell ref="C14:J14"/>
    <mergeCell ref="E15:E20"/>
    <mergeCell ref="F15:F20"/>
    <mergeCell ref="K15:K19"/>
    <mergeCell ref="L15:L19"/>
    <mergeCell ref="G20:H20"/>
    <mergeCell ref="C21:J21"/>
    <mergeCell ref="E22:E27"/>
    <mergeCell ref="F22:F27"/>
    <mergeCell ref="K22:K26"/>
    <mergeCell ref="L22:L26"/>
    <mergeCell ref="G27:H27"/>
    <mergeCell ref="C28:J28"/>
    <mergeCell ref="E29:E34"/>
    <mergeCell ref="F29:F34"/>
    <mergeCell ref="K29:K33"/>
    <mergeCell ref="L29:L33"/>
    <mergeCell ref="G34:H34"/>
    <mergeCell ref="C35:J35"/>
    <mergeCell ref="E36:E41"/>
    <mergeCell ref="F36:F41"/>
    <mergeCell ref="K36:K40"/>
    <mergeCell ref="L36:L40"/>
    <mergeCell ref="G41:H41"/>
    <mergeCell ref="C42:J42"/>
    <mergeCell ref="E43:E48"/>
    <mergeCell ref="F43:F48"/>
    <mergeCell ref="K43:K47"/>
    <mergeCell ref="L43:L47"/>
    <mergeCell ref="G48:H48"/>
    <mergeCell ref="C49:J49"/>
    <mergeCell ref="E50:E55"/>
    <mergeCell ref="F50:F55"/>
    <mergeCell ref="K50:K54"/>
    <mergeCell ref="L50:L54"/>
    <mergeCell ref="G55:H55"/>
    <mergeCell ref="C56:J56"/>
    <mergeCell ref="E57:E62"/>
    <mergeCell ref="F57:F62"/>
    <mergeCell ref="K57:K61"/>
    <mergeCell ref="L57:L61"/>
    <mergeCell ref="G62:H62"/>
    <mergeCell ref="C63:J63"/>
    <mergeCell ref="E64:E69"/>
    <mergeCell ref="F64:F69"/>
    <mergeCell ref="K64:K68"/>
    <mergeCell ref="L64:L68"/>
    <mergeCell ref="G69:H69"/>
    <mergeCell ref="C70:J70"/>
    <mergeCell ref="E71:E76"/>
    <mergeCell ref="F71:F76"/>
    <mergeCell ref="K71:K75"/>
    <mergeCell ref="L71:L75"/>
    <mergeCell ref="G76:H76"/>
    <mergeCell ref="C77:J77"/>
    <mergeCell ref="E78:E83"/>
    <mergeCell ref="F78:F83"/>
    <mergeCell ref="K78:K82"/>
    <mergeCell ref="L78:L82"/>
    <mergeCell ref="G83:H83"/>
    <mergeCell ref="C84:J84"/>
    <mergeCell ref="E85:E90"/>
    <mergeCell ref="F85:F90"/>
    <mergeCell ref="K85:K89"/>
    <mergeCell ref="L85:L89"/>
    <mergeCell ref="G90:H90"/>
    <mergeCell ref="C91:J91"/>
    <mergeCell ref="E92:E97"/>
    <mergeCell ref="F92:F97"/>
    <mergeCell ref="K92:K96"/>
    <mergeCell ref="L92:L96"/>
    <mergeCell ref="G97:H97"/>
    <mergeCell ref="C98:J98"/>
    <mergeCell ref="E99:E104"/>
    <mergeCell ref="F99:F104"/>
    <mergeCell ref="K99:K103"/>
    <mergeCell ref="L99:L103"/>
    <mergeCell ref="G104:H104"/>
    <mergeCell ref="C105:J105"/>
    <mergeCell ref="E106:E111"/>
    <mergeCell ref="F106:F111"/>
    <mergeCell ref="K106:K110"/>
    <mergeCell ref="L106:L110"/>
    <mergeCell ref="G111:H111"/>
    <mergeCell ref="C112:J112"/>
    <mergeCell ref="E113:E118"/>
    <mergeCell ref="F113:F118"/>
    <mergeCell ref="K113:K117"/>
    <mergeCell ref="L113:L117"/>
    <mergeCell ref="G118:H118"/>
    <mergeCell ref="C119:J119"/>
    <mergeCell ref="E120:E125"/>
    <mergeCell ref="F120:F125"/>
    <mergeCell ref="K120:K124"/>
    <mergeCell ref="L120:L124"/>
    <mergeCell ref="G125:H125"/>
    <mergeCell ref="C126:J126"/>
    <mergeCell ref="E127:E132"/>
    <mergeCell ref="F127:F132"/>
    <mergeCell ref="K127:K131"/>
    <mergeCell ref="L127:L131"/>
    <mergeCell ref="G132:H132"/>
    <mergeCell ref="C133:J133"/>
    <mergeCell ref="E134:E139"/>
    <mergeCell ref="F134:F139"/>
    <mergeCell ref="K134:K138"/>
    <mergeCell ref="L134:L138"/>
    <mergeCell ref="G139:H139"/>
    <mergeCell ref="C140:J140"/>
    <mergeCell ref="E141:E146"/>
    <mergeCell ref="F141:F146"/>
    <mergeCell ref="K141:K145"/>
    <mergeCell ref="L141:L145"/>
    <mergeCell ref="G146:H146"/>
    <mergeCell ref="C147:J147"/>
    <mergeCell ref="E148:E153"/>
    <mergeCell ref="F148:F153"/>
    <mergeCell ref="K148:K152"/>
    <mergeCell ref="L148:L152"/>
    <mergeCell ref="G153:H153"/>
    <mergeCell ref="C154:J154"/>
    <mergeCell ref="E155:E160"/>
    <mergeCell ref="F155:F160"/>
    <mergeCell ref="K155:K159"/>
    <mergeCell ref="L155:L159"/>
    <mergeCell ref="G160:H160"/>
    <mergeCell ref="C161:J161"/>
    <mergeCell ref="E162:E167"/>
    <mergeCell ref="F162:F167"/>
    <mergeCell ref="K162:K166"/>
    <mergeCell ref="L162:L166"/>
    <mergeCell ref="G167:H167"/>
    <mergeCell ref="C168:J168"/>
    <mergeCell ref="E169:E174"/>
    <mergeCell ref="F169:F174"/>
    <mergeCell ref="K169:K173"/>
    <mergeCell ref="L169:L173"/>
    <mergeCell ref="G174:H174"/>
    <mergeCell ref="C175:J175"/>
    <mergeCell ref="E176:E181"/>
    <mergeCell ref="F176:F181"/>
    <mergeCell ref="K176:K180"/>
    <mergeCell ref="L176:L180"/>
    <mergeCell ref="G181:H181"/>
    <mergeCell ref="C182:J182"/>
    <mergeCell ref="E183:E188"/>
    <mergeCell ref="F183:F188"/>
    <mergeCell ref="K183:K187"/>
    <mergeCell ref="L183:L187"/>
    <mergeCell ref="G188:H188"/>
    <mergeCell ref="C189:J189"/>
    <mergeCell ref="E190:E195"/>
    <mergeCell ref="F190:F195"/>
    <mergeCell ref="K190:K194"/>
    <mergeCell ref="L190:L194"/>
    <mergeCell ref="G195:H195"/>
    <mergeCell ref="C196:J196"/>
    <mergeCell ref="E197:E202"/>
    <mergeCell ref="F197:F202"/>
    <mergeCell ref="K197:K201"/>
    <mergeCell ref="L197:L201"/>
    <mergeCell ref="G202:H202"/>
    <mergeCell ref="C203:J203"/>
    <mergeCell ref="E204:E209"/>
    <mergeCell ref="F204:F209"/>
    <mergeCell ref="K204:K208"/>
    <mergeCell ref="L204:L208"/>
    <mergeCell ref="G209:H209"/>
    <mergeCell ref="C210:J210"/>
    <mergeCell ref="E211:E216"/>
    <mergeCell ref="F211:F216"/>
    <mergeCell ref="K211:K215"/>
    <mergeCell ref="L211:L215"/>
    <mergeCell ref="G216:H216"/>
    <mergeCell ref="C217:J217"/>
    <mergeCell ref="E218:E223"/>
    <mergeCell ref="F218:F223"/>
    <mergeCell ref="K218:K222"/>
    <mergeCell ref="L218:L222"/>
    <mergeCell ref="G223:H223"/>
    <mergeCell ref="C224:J224"/>
    <mergeCell ref="E225:E230"/>
    <mergeCell ref="F225:F230"/>
    <mergeCell ref="K225:K229"/>
    <mergeCell ref="L225:L229"/>
    <mergeCell ref="G230:H230"/>
    <mergeCell ref="C231:J231"/>
    <mergeCell ref="E232:E237"/>
    <mergeCell ref="F232:F237"/>
    <mergeCell ref="K232:K236"/>
    <mergeCell ref="L232:L236"/>
    <mergeCell ref="G237:H237"/>
    <mergeCell ref="C238:J238"/>
    <mergeCell ref="E239:E244"/>
    <mergeCell ref="F239:F244"/>
    <mergeCell ref="K239:K243"/>
    <mergeCell ref="L239:L243"/>
    <mergeCell ref="G244:H244"/>
    <mergeCell ref="C245:J245"/>
    <mergeCell ref="E246:E251"/>
    <mergeCell ref="F246:F251"/>
    <mergeCell ref="K246:K250"/>
    <mergeCell ref="L246:L250"/>
    <mergeCell ref="G251:H251"/>
    <mergeCell ref="C252:J252"/>
    <mergeCell ref="E253:E258"/>
    <mergeCell ref="F253:F258"/>
    <mergeCell ref="K253:K257"/>
    <mergeCell ref="L253:L257"/>
    <mergeCell ref="G258:H258"/>
    <mergeCell ref="C259:J259"/>
    <mergeCell ref="E260:E265"/>
    <mergeCell ref="F260:F265"/>
    <mergeCell ref="K260:K264"/>
    <mergeCell ref="L260:L264"/>
    <mergeCell ref="G265:H265"/>
    <mergeCell ref="C266:J266"/>
    <mergeCell ref="E267:E272"/>
    <mergeCell ref="F267:F272"/>
    <mergeCell ref="K267:K271"/>
    <mergeCell ref="L267:L271"/>
    <mergeCell ref="G272:H272"/>
    <mergeCell ref="C273:J273"/>
    <mergeCell ref="E274:E279"/>
    <mergeCell ref="F274:F279"/>
    <mergeCell ref="K274:K278"/>
    <mergeCell ref="L274:L278"/>
    <mergeCell ref="G279:H279"/>
    <mergeCell ref="C280:J280"/>
    <mergeCell ref="E281:E286"/>
    <mergeCell ref="F281:F286"/>
    <mergeCell ref="K281:K285"/>
    <mergeCell ref="L281:L285"/>
    <mergeCell ref="G286:H286"/>
    <mergeCell ref="C287:J287"/>
    <mergeCell ref="E288:E293"/>
    <mergeCell ref="F288:F293"/>
    <mergeCell ref="K288:K292"/>
    <mergeCell ref="L288:L292"/>
    <mergeCell ref="G293:H293"/>
    <mergeCell ref="C294:J294"/>
    <mergeCell ref="E295:E300"/>
    <mergeCell ref="F295:F300"/>
    <mergeCell ref="K295:K299"/>
    <mergeCell ref="L295:L299"/>
    <mergeCell ref="G300:H300"/>
    <mergeCell ref="C301:J301"/>
    <mergeCell ref="E302:E307"/>
    <mergeCell ref="F302:F307"/>
    <mergeCell ref="K302:K306"/>
    <mergeCell ref="L302:L306"/>
    <mergeCell ref="G307:H307"/>
    <mergeCell ref="C308:J308"/>
    <mergeCell ref="E309:E314"/>
    <mergeCell ref="F309:F314"/>
    <mergeCell ref="K309:K313"/>
    <mergeCell ref="L309:L313"/>
    <mergeCell ref="G314:H314"/>
    <mergeCell ref="C315:J315"/>
    <mergeCell ref="E316:E321"/>
    <mergeCell ref="F316:F321"/>
    <mergeCell ref="K316:K320"/>
    <mergeCell ref="L316:L320"/>
    <mergeCell ref="G321:H321"/>
    <mergeCell ref="C322:J322"/>
    <mergeCell ref="E323:E328"/>
    <mergeCell ref="F323:F328"/>
    <mergeCell ref="K323:K327"/>
    <mergeCell ref="L323:L327"/>
    <mergeCell ref="G328:H328"/>
    <mergeCell ref="C329:J329"/>
    <mergeCell ref="E330:E335"/>
    <mergeCell ref="F330:F335"/>
    <mergeCell ref="K330:K334"/>
    <mergeCell ref="L330:L334"/>
    <mergeCell ref="G335:H335"/>
    <mergeCell ref="C336:J336"/>
    <mergeCell ref="E337:E342"/>
    <mergeCell ref="F337:F342"/>
    <mergeCell ref="K337:K341"/>
    <mergeCell ref="L337:L341"/>
    <mergeCell ref="G342:H342"/>
    <mergeCell ref="C343:J343"/>
    <mergeCell ref="E344:E349"/>
    <mergeCell ref="F344:F349"/>
    <mergeCell ref="K344:K348"/>
    <mergeCell ref="L344:L348"/>
    <mergeCell ref="G349:H349"/>
    <mergeCell ref="C350:J350"/>
    <mergeCell ref="E351:E356"/>
    <mergeCell ref="F351:F356"/>
    <mergeCell ref="K351:K355"/>
    <mergeCell ref="L351:L355"/>
    <mergeCell ref="G356:H356"/>
    <mergeCell ref="C357:J357"/>
    <mergeCell ref="E358:E363"/>
    <mergeCell ref="F358:F363"/>
    <mergeCell ref="K358:K362"/>
    <mergeCell ref="L358:L362"/>
    <mergeCell ref="G363:H363"/>
    <mergeCell ref="C364:J364"/>
    <mergeCell ref="E365:E370"/>
    <mergeCell ref="F365:F370"/>
    <mergeCell ref="K365:K369"/>
    <mergeCell ref="L365:L369"/>
    <mergeCell ref="G370:H370"/>
    <mergeCell ref="C371:J371"/>
    <mergeCell ref="E372:E377"/>
    <mergeCell ref="F372:F377"/>
    <mergeCell ref="K372:K376"/>
    <mergeCell ref="L372:L376"/>
    <mergeCell ref="G377:H377"/>
    <mergeCell ref="C378:J378"/>
    <mergeCell ref="E379:E384"/>
    <mergeCell ref="F379:F384"/>
    <mergeCell ref="K379:K383"/>
    <mergeCell ref="L379:L383"/>
    <mergeCell ref="G384:H384"/>
    <mergeCell ref="C385:J385"/>
    <mergeCell ref="E386:E391"/>
    <mergeCell ref="F386:F391"/>
    <mergeCell ref="K386:K390"/>
    <mergeCell ref="L386:L390"/>
    <mergeCell ref="G391:H391"/>
    <mergeCell ref="C392:J392"/>
    <mergeCell ref="E393:E398"/>
    <mergeCell ref="F393:F398"/>
    <mergeCell ref="K393:K397"/>
    <mergeCell ref="L393:L397"/>
    <mergeCell ref="G398:H398"/>
    <mergeCell ref="C399:J399"/>
    <mergeCell ref="E400:E405"/>
    <mergeCell ref="F400:F405"/>
    <mergeCell ref="K400:K404"/>
    <mergeCell ref="L400:L404"/>
    <mergeCell ref="G405:H405"/>
    <mergeCell ref="C406:J406"/>
    <mergeCell ref="E407:E412"/>
    <mergeCell ref="F407:F412"/>
    <mergeCell ref="K407:K411"/>
    <mergeCell ref="L407:L411"/>
    <mergeCell ref="G412:H412"/>
    <mergeCell ref="C413:J413"/>
    <mergeCell ref="E414:E419"/>
    <mergeCell ref="F414:F419"/>
    <mergeCell ref="K414:K418"/>
    <mergeCell ref="L414:L418"/>
    <mergeCell ref="G419:H419"/>
    <mergeCell ref="C420:J420"/>
    <mergeCell ref="E421:E426"/>
    <mergeCell ref="F421:F426"/>
    <mergeCell ref="K421:K425"/>
    <mergeCell ref="L421:L425"/>
    <mergeCell ref="G426:H426"/>
    <mergeCell ref="C427:J427"/>
    <mergeCell ref="E428:E433"/>
    <mergeCell ref="F428:F433"/>
    <mergeCell ref="K428:K432"/>
    <mergeCell ref="L428:L432"/>
    <mergeCell ref="G433:H433"/>
    <mergeCell ref="C434:J434"/>
    <mergeCell ref="E435:E440"/>
    <mergeCell ref="F435:F440"/>
    <mergeCell ref="K435:K439"/>
    <mergeCell ref="L435:L439"/>
    <mergeCell ref="G440:H440"/>
    <mergeCell ref="C441:J441"/>
    <mergeCell ref="E442:E447"/>
    <mergeCell ref="F442:F447"/>
    <mergeCell ref="K442:K446"/>
    <mergeCell ref="L442:L446"/>
    <mergeCell ref="G447:H447"/>
    <mergeCell ref="C448:J448"/>
    <mergeCell ref="E449:E454"/>
    <mergeCell ref="F449:F454"/>
    <mergeCell ref="K449:K453"/>
    <mergeCell ref="L449:L453"/>
    <mergeCell ref="G454:H454"/>
    <mergeCell ref="C455:J455"/>
    <mergeCell ref="E456:E461"/>
    <mergeCell ref="F456:F461"/>
    <mergeCell ref="K456:K460"/>
    <mergeCell ref="L456:L460"/>
    <mergeCell ref="G461:H461"/>
    <mergeCell ref="C462:J462"/>
    <mergeCell ref="E463:E468"/>
    <mergeCell ref="F463:F468"/>
    <mergeCell ref="K463:K467"/>
    <mergeCell ref="L463:L467"/>
    <mergeCell ref="G468:H468"/>
    <mergeCell ref="C469:J469"/>
    <mergeCell ref="E470:E475"/>
    <mergeCell ref="F470:F475"/>
    <mergeCell ref="K470:K474"/>
    <mergeCell ref="L470:L474"/>
    <mergeCell ref="G475:H475"/>
    <mergeCell ref="C476:J476"/>
    <mergeCell ref="E477:E482"/>
    <mergeCell ref="F477:F482"/>
    <mergeCell ref="K477:K481"/>
    <mergeCell ref="L477:L481"/>
    <mergeCell ref="G482:H482"/>
    <mergeCell ref="C483:J483"/>
    <mergeCell ref="E484:E489"/>
    <mergeCell ref="F484:F489"/>
    <mergeCell ref="K484:K488"/>
    <mergeCell ref="L484:L488"/>
    <mergeCell ref="G489:H489"/>
    <mergeCell ref="C490:J490"/>
    <mergeCell ref="E491:E496"/>
    <mergeCell ref="F491:F496"/>
    <mergeCell ref="K491:K495"/>
    <mergeCell ref="L491:L495"/>
    <mergeCell ref="G496:H496"/>
    <mergeCell ref="C497:J497"/>
    <mergeCell ref="E498:E503"/>
    <mergeCell ref="F498:F503"/>
    <mergeCell ref="K498:K502"/>
    <mergeCell ref="L498:L502"/>
    <mergeCell ref="G503:H503"/>
    <mergeCell ref="C504:J504"/>
    <mergeCell ref="E505:E510"/>
    <mergeCell ref="F505:F510"/>
    <mergeCell ref="K505:K509"/>
    <mergeCell ref="L505:L509"/>
    <mergeCell ref="G510:H510"/>
    <mergeCell ref="C511:J511"/>
    <mergeCell ref="E512:E517"/>
    <mergeCell ref="F512:F517"/>
    <mergeCell ref="K512:K516"/>
    <mergeCell ref="L512:L516"/>
    <mergeCell ref="G517:H517"/>
    <mergeCell ref="C518:J518"/>
    <mergeCell ref="E519:E524"/>
    <mergeCell ref="F519:F524"/>
    <mergeCell ref="K519:K523"/>
    <mergeCell ref="L519:L523"/>
    <mergeCell ref="G524:H524"/>
    <mergeCell ref="C525:J525"/>
    <mergeCell ref="E526:E531"/>
    <mergeCell ref="F526:F531"/>
    <mergeCell ref="K526:K530"/>
    <mergeCell ref="L526:L530"/>
    <mergeCell ref="G531:H531"/>
    <mergeCell ref="C532:J532"/>
    <mergeCell ref="E533:E538"/>
    <mergeCell ref="F533:F538"/>
    <mergeCell ref="K533:K537"/>
    <mergeCell ref="L533:L537"/>
    <mergeCell ref="G538:H538"/>
    <mergeCell ref="C539:J539"/>
    <mergeCell ref="E540:E545"/>
    <mergeCell ref="F540:F545"/>
    <mergeCell ref="K540:K544"/>
    <mergeCell ref="L540:L544"/>
    <mergeCell ref="G545:H545"/>
    <mergeCell ref="C546:J546"/>
    <mergeCell ref="E547:E552"/>
    <mergeCell ref="F547:F552"/>
    <mergeCell ref="K547:K551"/>
    <mergeCell ref="L547:L551"/>
    <mergeCell ref="G552:H552"/>
    <mergeCell ref="C553:J553"/>
    <mergeCell ref="E554:E559"/>
    <mergeCell ref="F554:F559"/>
    <mergeCell ref="K554:K558"/>
    <mergeCell ref="L554:L558"/>
    <mergeCell ref="G559:H559"/>
    <mergeCell ref="C560:J560"/>
    <mergeCell ref="E561:E566"/>
    <mergeCell ref="F561:F566"/>
    <mergeCell ref="K561:K565"/>
    <mergeCell ref="L561:L565"/>
    <mergeCell ref="G566:H566"/>
    <mergeCell ref="C567:J567"/>
    <mergeCell ref="E568:E573"/>
    <mergeCell ref="F568:F573"/>
    <mergeCell ref="K568:K572"/>
    <mergeCell ref="L568:L572"/>
    <mergeCell ref="G573:H573"/>
    <mergeCell ref="C574:J574"/>
    <mergeCell ref="E575:E580"/>
    <mergeCell ref="F575:F580"/>
    <mergeCell ref="K575:K579"/>
    <mergeCell ref="L575:L579"/>
    <mergeCell ref="G580:H580"/>
    <mergeCell ref="C581:J581"/>
    <mergeCell ref="E582:E587"/>
    <mergeCell ref="F582:F587"/>
    <mergeCell ref="K582:K586"/>
    <mergeCell ref="L582:L586"/>
    <mergeCell ref="G587:H587"/>
    <mergeCell ref="C588:J588"/>
    <mergeCell ref="E589:E594"/>
    <mergeCell ref="F589:F594"/>
    <mergeCell ref="K589:K593"/>
    <mergeCell ref="L589:L593"/>
    <mergeCell ref="G594:H594"/>
    <mergeCell ref="C595:J595"/>
    <mergeCell ref="E596:E601"/>
    <mergeCell ref="F596:F601"/>
    <mergeCell ref="K596:K600"/>
    <mergeCell ref="L596:L600"/>
    <mergeCell ref="G601:H601"/>
    <mergeCell ref="C602:J602"/>
    <mergeCell ref="E603:E608"/>
    <mergeCell ref="F603:F608"/>
    <mergeCell ref="K603:K607"/>
    <mergeCell ref="L603:L607"/>
    <mergeCell ref="G608:H608"/>
    <mergeCell ref="C609:J609"/>
    <mergeCell ref="E610:E615"/>
    <mergeCell ref="F610:F615"/>
    <mergeCell ref="K610:K614"/>
    <mergeCell ref="L610:L614"/>
    <mergeCell ref="G615:H615"/>
    <mergeCell ref="C616:J616"/>
    <mergeCell ref="E617:E622"/>
    <mergeCell ref="F617:F622"/>
    <mergeCell ref="K617:K621"/>
    <mergeCell ref="L617:L621"/>
    <mergeCell ref="G622:H622"/>
    <mergeCell ref="C623:J623"/>
    <mergeCell ref="E624:E629"/>
    <mergeCell ref="F624:F629"/>
    <mergeCell ref="K624:K628"/>
    <mergeCell ref="L624:L628"/>
    <mergeCell ref="G629:H629"/>
    <mergeCell ref="C630:J630"/>
    <mergeCell ref="E631:E636"/>
    <mergeCell ref="F631:F636"/>
    <mergeCell ref="K631:K635"/>
    <mergeCell ref="L631:L635"/>
    <mergeCell ref="G636:H636"/>
    <mergeCell ref="C637:J637"/>
    <mergeCell ref="E638:E643"/>
    <mergeCell ref="F638:F643"/>
    <mergeCell ref="K638:K642"/>
    <mergeCell ref="L638:L642"/>
    <mergeCell ref="G643:H643"/>
    <mergeCell ref="C644:J644"/>
    <mergeCell ref="E645:E650"/>
    <mergeCell ref="F645:F650"/>
    <mergeCell ref="K645:K649"/>
    <mergeCell ref="L645:L649"/>
    <mergeCell ref="G650:H650"/>
    <mergeCell ref="C651:J651"/>
    <mergeCell ref="E652:E657"/>
    <mergeCell ref="F652:F657"/>
    <mergeCell ref="K652:K656"/>
    <mergeCell ref="L652:L656"/>
    <mergeCell ref="G657:H657"/>
    <mergeCell ref="C658:J658"/>
    <mergeCell ref="E659:E664"/>
    <mergeCell ref="F659:F664"/>
    <mergeCell ref="K659:K663"/>
    <mergeCell ref="L659:L663"/>
    <mergeCell ref="G664:H664"/>
    <mergeCell ref="C665:J665"/>
    <mergeCell ref="E666:E671"/>
    <mergeCell ref="F666:F671"/>
    <mergeCell ref="K666:K670"/>
    <mergeCell ref="L666:L670"/>
    <mergeCell ref="G671:H671"/>
    <mergeCell ref="C672:J672"/>
    <mergeCell ref="E673:E678"/>
    <mergeCell ref="F673:F678"/>
    <mergeCell ref="K673:K677"/>
    <mergeCell ref="L673:L677"/>
    <mergeCell ref="G678:H678"/>
    <mergeCell ref="C679:J679"/>
    <mergeCell ref="E680:E685"/>
    <mergeCell ref="F680:F685"/>
    <mergeCell ref="K680:K684"/>
    <mergeCell ref="L680:L684"/>
    <mergeCell ref="G685:H685"/>
    <mergeCell ref="C686:J686"/>
    <mergeCell ref="E687:E692"/>
    <mergeCell ref="F687:F692"/>
    <mergeCell ref="K687:K691"/>
    <mergeCell ref="L687:L691"/>
    <mergeCell ref="G692:H692"/>
    <mergeCell ref="C693:J693"/>
    <mergeCell ref="E694:E699"/>
    <mergeCell ref="F694:F699"/>
    <mergeCell ref="K694:K698"/>
    <mergeCell ref="L694:L698"/>
    <mergeCell ref="G699:H699"/>
    <mergeCell ref="C700:J700"/>
    <mergeCell ref="E701:E706"/>
    <mergeCell ref="F701:F706"/>
    <mergeCell ref="K701:K705"/>
    <mergeCell ref="L701:L705"/>
    <mergeCell ref="G706:H706"/>
    <mergeCell ref="C707:J707"/>
    <mergeCell ref="E708:E713"/>
    <mergeCell ref="F708:F713"/>
    <mergeCell ref="K708:K712"/>
    <mergeCell ref="L708:L712"/>
    <mergeCell ref="G713:H713"/>
    <mergeCell ref="C714:J714"/>
    <mergeCell ref="E715:E720"/>
    <mergeCell ref="F715:F720"/>
    <mergeCell ref="K715:K719"/>
    <mergeCell ref="L715:L719"/>
    <mergeCell ref="G720:H720"/>
    <mergeCell ref="C721:J721"/>
    <mergeCell ref="E722:E727"/>
    <mergeCell ref="F722:F727"/>
    <mergeCell ref="K722:K726"/>
    <mergeCell ref="L722:L726"/>
    <mergeCell ref="G727:H727"/>
    <mergeCell ref="C728:J728"/>
    <mergeCell ref="E729:E734"/>
    <mergeCell ref="F729:F734"/>
    <mergeCell ref="K729:K733"/>
    <mergeCell ref="L729:L733"/>
    <mergeCell ref="G734:H734"/>
    <mergeCell ref="C735:J735"/>
    <mergeCell ref="E736:E741"/>
    <mergeCell ref="F736:F741"/>
    <mergeCell ref="K736:K740"/>
    <mergeCell ref="L736:L740"/>
    <mergeCell ref="G741:H741"/>
    <mergeCell ref="C742:J742"/>
    <mergeCell ref="E743:E748"/>
    <mergeCell ref="F743:F748"/>
    <mergeCell ref="K743:K747"/>
    <mergeCell ref="L743:L747"/>
    <mergeCell ref="G748:H748"/>
    <mergeCell ref="C749:J749"/>
    <mergeCell ref="E750:E755"/>
    <mergeCell ref="F750:F755"/>
    <mergeCell ref="K750:K754"/>
    <mergeCell ref="L750:L754"/>
    <mergeCell ref="G755:H755"/>
    <mergeCell ref="C756:J756"/>
    <mergeCell ref="E757:E762"/>
    <mergeCell ref="F757:F762"/>
    <mergeCell ref="K757:K761"/>
    <mergeCell ref="L757:L761"/>
    <mergeCell ref="G762:H762"/>
    <mergeCell ref="C763:J763"/>
    <mergeCell ref="E764:E769"/>
    <mergeCell ref="F764:F769"/>
    <mergeCell ref="K764:K768"/>
    <mergeCell ref="L764:L768"/>
    <mergeCell ref="G769:H769"/>
    <mergeCell ref="C770:J770"/>
    <mergeCell ref="E771:E776"/>
    <mergeCell ref="F771:F776"/>
    <mergeCell ref="K771:K775"/>
    <mergeCell ref="L771:L775"/>
    <mergeCell ref="G776:H776"/>
    <mergeCell ref="C777:J777"/>
    <mergeCell ref="E778:E783"/>
    <mergeCell ref="F778:F783"/>
    <mergeCell ref="K778:K782"/>
    <mergeCell ref="L778:L782"/>
    <mergeCell ref="G783:H783"/>
    <mergeCell ref="C784:J784"/>
    <mergeCell ref="E785:E790"/>
    <mergeCell ref="F785:F790"/>
    <mergeCell ref="K785:K789"/>
    <mergeCell ref="L785:L789"/>
    <mergeCell ref="G790:H790"/>
    <mergeCell ref="C791:J791"/>
    <mergeCell ref="E792:E797"/>
    <mergeCell ref="F792:F797"/>
    <mergeCell ref="K792:K796"/>
    <mergeCell ref="L792:L796"/>
    <mergeCell ref="G797:H797"/>
    <mergeCell ref="C798:J798"/>
    <mergeCell ref="E799:E804"/>
    <mergeCell ref="F799:F804"/>
    <mergeCell ref="K799:K803"/>
    <mergeCell ref="L799:L803"/>
    <mergeCell ref="G804:H804"/>
    <mergeCell ref="C805:J805"/>
    <mergeCell ref="E806:E811"/>
    <mergeCell ref="F806:F811"/>
    <mergeCell ref="K806:K810"/>
    <mergeCell ref="L806:L810"/>
    <mergeCell ref="G811:H811"/>
    <mergeCell ref="C812:J812"/>
    <mergeCell ref="E813:E818"/>
    <mergeCell ref="F813:F818"/>
    <mergeCell ref="K813:K817"/>
    <mergeCell ref="L813:L817"/>
    <mergeCell ref="G818:H818"/>
    <mergeCell ref="C819:J819"/>
    <mergeCell ref="E820:E825"/>
    <mergeCell ref="F820:F825"/>
    <mergeCell ref="K820:K824"/>
    <mergeCell ref="L820:L824"/>
    <mergeCell ref="G825:H825"/>
    <mergeCell ref="C826:J826"/>
    <mergeCell ref="E827:E832"/>
    <mergeCell ref="F827:F832"/>
    <mergeCell ref="K827:K831"/>
    <mergeCell ref="L827:L831"/>
    <mergeCell ref="G832:H832"/>
    <mergeCell ref="C833:J833"/>
    <mergeCell ref="E834:E839"/>
    <mergeCell ref="F834:F839"/>
    <mergeCell ref="K834:K838"/>
    <mergeCell ref="L834:L838"/>
    <mergeCell ref="G839:H839"/>
    <mergeCell ref="C840:J840"/>
    <mergeCell ref="E841:E846"/>
    <mergeCell ref="F841:F846"/>
    <mergeCell ref="K841:K845"/>
    <mergeCell ref="L841:L845"/>
    <mergeCell ref="G846:H846"/>
    <mergeCell ref="C847:J847"/>
    <mergeCell ref="E848:E853"/>
    <mergeCell ref="F848:F853"/>
    <mergeCell ref="K848:K852"/>
    <mergeCell ref="L848:L852"/>
    <mergeCell ref="G853:H853"/>
    <mergeCell ref="C854:J854"/>
    <mergeCell ref="E855:E860"/>
    <mergeCell ref="F855:F860"/>
    <mergeCell ref="K855:K859"/>
    <mergeCell ref="L855:L859"/>
    <mergeCell ref="G860:H860"/>
    <mergeCell ref="C861:J861"/>
    <mergeCell ref="E862:E867"/>
    <mergeCell ref="F862:F867"/>
    <mergeCell ref="K862:K866"/>
    <mergeCell ref="L862:L866"/>
    <mergeCell ref="G867:H867"/>
    <mergeCell ref="C868:J868"/>
    <mergeCell ref="E869:E874"/>
    <mergeCell ref="F869:F874"/>
    <mergeCell ref="K869:K873"/>
    <mergeCell ref="L869:L873"/>
    <mergeCell ref="G874:H874"/>
    <mergeCell ref="C875:J875"/>
    <mergeCell ref="E876:E881"/>
    <mergeCell ref="F876:F881"/>
    <mergeCell ref="K876:K880"/>
    <mergeCell ref="L876:L880"/>
    <mergeCell ref="G881:H881"/>
    <mergeCell ref="C882:J882"/>
    <mergeCell ref="E883:E888"/>
    <mergeCell ref="F883:F888"/>
    <mergeCell ref="K883:K887"/>
    <mergeCell ref="L883:L887"/>
    <mergeCell ref="G888:H888"/>
    <mergeCell ref="C889:J889"/>
    <mergeCell ref="E890:E895"/>
    <mergeCell ref="F890:F895"/>
    <mergeCell ref="K890:K894"/>
    <mergeCell ref="L890:L894"/>
    <mergeCell ref="G895:H895"/>
    <mergeCell ref="C896:J896"/>
    <mergeCell ref="E897:E902"/>
    <mergeCell ref="F897:F902"/>
    <mergeCell ref="K897:K901"/>
    <mergeCell ref="L897:L901"/>
    <mergeCell ref="G902:H902"/>
    <mergeCell ref="C903:J903"/>
    <mergeCell ref="E904:E909"/>
    <mergeCell ref="F904:F909"/>
    <mergeCell ref="K904:K908"/>
    <mergeCell ref="L904:L908"/>
    <mergeCell ref="G909:H909"/>
    <mergeCell ref="C910:J910"/>
    <mergeCell ref="E911:E916"/>
    <mergeCell ref="F911:F916"/>
    <mergeCell ref="K911:K915"/>
    <mergeCell ref="L911:L915"/>
    <mergeCell ref="G916:H916"/>
    <mergeCell ref="C917:J917"/>
    <mergeCell ref="E918:E923"/>
    <mergeCell ref="F918:F923"/>
    <mergeCell ref="K918:K922"/>
    <mergeCell ref="L918:L922"/>
    <mergeCell ref="G923:H923"/>
    <mergeCell ref="C924:J924"/>
    <mergeCell ref="E925:E930"/>
    <mergeCell ref="F925:F930"/>
    <mergeCell ref="K925:K929"/>
    <mergeCell ref="L925:L929"/>
    <mergeCell ref="G930:H930"/>
    <mergeCell ref="C931:J931"/>
    <mergeCell ref="E932:E937"/>
    <mergeCell ref="F932:F937"/>
    <mergeCell ref="K932:K936"/>
    <mergeCell ref="L932:L936"/>
    <mergeCell ref="G937:H937"/>
    <mergeCell ref="C938:J938"/>
    <mergeCell ref="E939:E944"/>
    <mergeCell ref="F939:F944"/>
    <mergeCell ref="K939:K943"/>
    <mergeCell ref="L939:L943"/>
    <mergeCell ref="G944:H944"/>
    <mergeCell ref="C945:J945"/>
    <mergeCell ref="E946:E951"/>
    <mergeCell ref="F946:F951"/>
    <mergeCell ref="K946:K950"/>
    <mergeCell ref="L946:L950"/>
    <mergeCell ref="G951:H951"/>
    <mergeCell ref="C952:J952"/>
    <mergeCell ref="E953:E958"/>
    <mergeCell ref="F953:F958"/>
    <mergeCell ref="K953:K957"/>
    <mergeCell ref="L953:L957"/>
    <mergeCell ref="G958:H958"/>
    <mergeCell ref="C959:J959"/>
    <mergeCell ref="E960:E965"/>
    <mergeCell ref="F960:F965"/>
    <mergeCell ref="K960:K964"/>
    <mergeCell ref="L960:L964"/>
    <mergeCell ref="G965:H965"/>
    <mergeCell ref="C966:J966"/>
    <mergeCell ref="E967:E972"/>
    <mergeCell ref="F967:F972"/>
    <mergeCell ref="K967:K971"/>
    <mergeCell ref="L967:L971"/>
    <mergeCell ref="G972:H972"/>
    <mergeCell ref="C973:J973"/>
    <mergeCell ref="E974:E979"/>
    <mergeCell ref="F974:F979"/>
    <mergeCell ref="K974:K978"/>
    <mergeCell ref="L974:L978"/>
    <mergeCell ref="G979:H979"/>
    <mergeCell ref="C980:J980"/>
    <mergeCell ref="E981:E986"/>
    <mergeCell ref="F981:F986"/>
    <mergeCell ref="K981:K985"/>
    <mergeCell ref="L981:L985"/>
    <mergeCell ref="G986:H986"/>
    <mergeCell ref="C987:J987"/>
    <mergeCell ref="E988:E993"/>
    <mergeCell ref="F988:F993"/>
    <mergeCell ref="K988:K992"/>
    <mergeCell ref="L988:L992"/>
    <mergeCell ref="G993:H993"/>
    <mergeCell ref="C994:J994"/>
    <mergeCell ref="E995:E1000"/>
    <mergeCell ref="F995:F1000"/>
    <mergeCell ref="K995:K999"/>
    <mergeCell ref="L995:L999"/>
    <mergeCell ref="G1000:H1000"/>
    <mergeCell ref="C1001:J1001"/>
    <mergeCell ref="E1002:E1007"/>
    <mergeCell ref="F1002:F1007"/>
    <mergeCell ref="K1002:K1006"/>
    <mergeCell ref="L1002:L1006"/>
    <mergeCell ref="G1007:H1007"/>
    <mergeCell ref="C1008:J1008"/>
    <mergeCell ref="E1009:E1014"/>
    <mergeCell ref="F1009:F1014"/>
    <mergeCell ref="K1009:K1013"/>
    <mergeCell ref="L1009:L1013"/>
    <mergeCell ref="G1014:H1014"/>
    <mergeCell ref="C1015:J1015"/>
    <mergeCell ref="E1016:E1021"/>
    <mergeCell ref="F1016:F1021"/>
    <mergeCell ref="K1016:K1020"/>
    <mergeCell ref="L1016:L1020"/>
    <mergeCell ref="G1021:H1021"/>
    <mergeCell ref="C1022:J1022"/>
    <mergeCell ref="E1023:E1028"/>
    <mergeCell ref="F1023:F1028"/>
    <mergeCell ref="K1023:K1027"/>
    <mergeCell ref="L1023:L1027"/>
    <mergeCell ref="G1028:H1028"/>
    <mergeCell ref="C1029:J1029"/>
    <mergeCell ref="E1030:E1035"/>
    <mergeCell ref="F1030:F1035"/>
    <mergeCell ref="K1030:K1034"/>
    <mergeCell ref="L1030:L1034"/>
    <mergeCell ref="G1035:H1035"/>
    <mergeCell ref="C1036:J1036"/>
    <mergeCell ref="E1037:E1042"/>
    <mergeCell ref="F1037:F1042"/>
    <mergeCell ref="K1037:K1041"/>
    <mergeCell ref="L1037:L1041"/>
    <mergeCell ref="G1042:H1042"/>
    <mergeCell ref="C1043:J1043"/>
    <mergeCell ref="E1044:E1049"/>
    <mergeCell ref="F1044:F1049"/>
    <mergeCell ref="K1044:K1048"/>
    <mergeCell ref="L1044:L1048"/>
    <mergeCell ref="G1049:H1049"/>
    <mergeCell ref="C1050:J1050"/>
    <mergeCell ref="E1051:E1056"/>
    <mergeCell ref="F1051:F1056"/>
    <mergeCell ref="K1051:K1055"/>
    <mergeCell ref="L1051:L1055"/>
    <mergeCell ref="G1056:H1056"/>
    <mergeCell ref="C1057:J1057"/>
  </mergeCells>
  <printOptions headings="false" gridLines="false" gridLinesSet="true" horizontalCentered="false" verticalCentered="false"/>
  <pageMargins left="0.590277777777778" right="0" top="0.8" bottom="0.459722222222222" header="0.8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&amp;R&amp;P/&amp;N</oddHeader>
    <oddFooter/>
  </headerFooter>
  <colBreaks count="1" manualBreakCount="1">
    <brk id="12" man="true" max="65535" min="0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666666"/>
    <pageSetUpPr fitToPage="false"/>
  </sheetPr>
  <dimension ref="A1:F3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55" activeCellId="0" sqref="D55"/>
    </sheetView>
  </sheetViews>
  <sheetFormatPr defaultRowHeight="13.5" outlineLevelRow="0" outlineLevelCol="0"/>
  <cols>
    <col collapsed="false" customWidth="true" hidden="false" outlineLevel="0" max="1" min="1" style="1" width="8.62"/>
    <col collapsed="false" customWidth="true" hidden="false" outlineLevel="0" max="5" min="2" style="1" width="16.62"/>
    <col collapsed="false" customWidth="true" hidden="false" outlineLevel="0" max="6" min="6" style="1" width="11.62"/>
    <col collapsed="false" customWidth="true" hidden="false" outlineLevel="0" max="257" min="7" style="1" width="8.99"/>
    <col collapsed="false" customWidth="true" hidden="false" outlineLevel="0" max="1025" min="258" style="0" width="8.99"/>
  </cols>
  <sheetData>
    <row r="1" customFormat="false" ht="15" hidden="false" customHeight="true" outlineLevel="0" collapsed="false">
      <c r="A1" s="78" t="s">
        <v>39</v>
      </c>
    </row>
    <row r="2" customFormat="false" ht="13.5" hidden="false" customHeight="true" outlineLevel="0" collapsed="false">
      <c r="A2" s="78"/>
    </row>
    <row r="3" customFormat="false" ht="13.5" hidden="false" customHeight="true" outlineLevel="0" collapsed="false">
      <c r="A3" s="78"/>
    </row>
    <row r="4" customFormat="false" ht="15" hidden="false" customHeight="true" outlineLevel="0" collapsed="false">
      <c r="A4" s="79" t="s">
        <v>40</v>
      </c>
      <c r="B4" s="79"/>
      <c r="C4" s="79"/>
      <c r="D4" s="79"/>
      <c r="E4" s="79"/>
      <c r="F4" s="79"/>
    </row>
    <row r="5" customFormat="false" ht="13.5" hidden="false" customHeight="true" outlineLevel="0" collapsed="false">
      <c r="A5" s="80"/>
      <c r="B5" s="80"/>
      <c r="C5" s="80"/>
      <c r="D5" s="80"/>
      <c r="E5" s="80"/>
      <c r="F5" s="80"/>
    </row>
    <row r="6" customFormat="false" ht="15" hidden="false" customHeight="true" outlineLevel="0" collapsed="false">
      <c r="A6" s="81"/>
      <c r="E6" s="82" t="s">
        <v>59</v>
      </c>
      <c r="F6" s="82"/>
    </row>
    <row r="7" customFormat="false" ht="13.5" hidden="false" customHeight="true" outlineLevel="0" collapsed="false">
      <c r="A7" s="83"/>
      <c r="F7" s="83"/>
    </row>
    <row r="8" customFormat="false" ht="13.5" hidden="false" customHeight="true" outlineLevel="0" collapsed="false">
      <c r="A8" s="81"/>
    </row>
    <row r="9" customFormat="false" ht="15" hidden="false" customHeight="true" outlineLevel="0" collapsed="false">
      <c r="A9" s="78" t="s">
        <v>60</v>
      </c>
    </row>
    <row r="10" customFormat="false" ht="13.5" hidden="false" customHeight="true" outlineLevel="0" collapsed="false">
      <c r="A10" s="78"/>
    </row>
    <row r="11" customFormat="false" ht="13.5" hidden="false" customHeight="true" outlineLevel="0" collapsed="false">
      <c r="A11" s="81"/>
    </row>
    <row r="12" customFormat="false" ht="13.5" hidden="false" customHeight="true" outlineLevel="0" collapsed="false">
      <c r="A12" s="81"/>
    </row>
    <row r="13" customFormat="false" ht="15" hidden="false" customHeight="true" outlineLevel="0" collapsed="false">
      <c r="A13" s="81"/>
      <c r="D13" s="38" t="s">
        <v>44</v>
      </c>
      <c r="E13" s="84"/>
      <c r="F13" s="81"/>
    </row>
    <row r="14" customFormat="false" ht="15" hidden="false" customHeight="true" outlineLevel="0" collapsed="false">
      <c r="A14" s="81"/>
      <c r="C14" s="78"/>
      <c r="D14" s="83" t="s">
        <v>45</v>
      </c>
      <c r="E14" s="85"/>
    </row>
    <row r="15" customFormat="false" ht="15" hidden="false" customHeight="true" outlineLevel="0" collapsed="false">
      <c r="A15" s="81"/>
      <c r="D15" s="38" t="s">
        <v>46</v>
      </c>
      <c r="E15" s="84"/>
      <c r="F15" s="78"/>
    </row>
    <row r="16" customFormat="false" ht="13.5" hidden="false" customHeight="true" outlineLevel="0" collapsed="false">
      <c r="A16" s="81"/>
    </row>
    <row r="17" customFormat="false" ht="13.5" hidden="false" customHeight="true" outlineLevel="0" collapsed="false">
      <c r="A17" s="81"/>
    </row>
    <row r="18" customFormat="false" ht="13.5" hidden="false" customHeight="true" outlineLevel="0" collapsed="false">
      <c r="A18" s="81"/>
    </row>
    <row r="19" customFormat="false" ht="13.5" hidden="false" customHeight="true" outlineLevel="0" collapsed="false">
      <c r="A19" s="81"/>
    </row>
    <row r="20" customFormat="false" ht="15" hidden="false" customHeight="true" outlineLevel="0" collapsed="false">
      <c r="B20" s="38" t="str">
        <f aca="false">JIS(内訳書!E4)</f>
        <v>令和　　年　　月分</v>
      </c>
      <c r="C20" s="1" t="s">
        <v>47</v>
      </c>
    </row>
    <row r="21" customFormat="false" ht="13.5" hidden="false" customHeight="true" outlineLevel="0" collapsed="false">
      <c r="A21" s="78"/>
    </row>
    <row r="22" customFormat="false" ht="13.5" hidden="false" customHeight="true" outlineLevel="0" collapsed="false">
      <c r="A22" s="81"/>
    </row>
    <row r="23" customFormat="false" ht="13.5" hidden="false" customHeight="true" outlineLevel="0" collapsed="false">
      <c r="A23" s="81"/>
    </row>
    <row r="24" customFormat="false" ht="15" hidden="false" customHeight="true" outlineLevel="0" collapsed="false">
      <c r="A24" s="79" t="s">
        <v>48</v>
      </c>
      <c r="B24" s="79"/>
      <c r="C24" s="79"/>
      <c r="D24" s="79"/>
      <c r="E24" s="79"/>
      <c r="F24" s="79"/>
    </row>
    <row r="25" customFormat="false" ht="13.5" hidden="false" customHeight="true" outlineLevel="0" collapsed="false">
      <c r="A25" s="81"/>
    </row>
    <row r="26" customFormat="false" ht="13.5" hidden="false" customHeight="true" outlineLevel="0" collapsed="false">
      <c r="A26" s="81"/>
    </row>
    <row r="27" customFormat="false" ht="13.5" hidden="false" customHeight="true" outlineLevel="0" collapsed="false">
      <c r="A27" s="81"/>
    </row>
    <row r="28" customFormat="false" ht="15" hidden="false" customHeight="true" outlineLevel="0" collapsed="false">
      <c r="A28" s="86"/>
      <c r="B28" s="86"/>
      <c r="C28" s="87" t="s">
        <v>49</v>
      </c>
      <c r="D28" s="88" t="n">
        <f aca="false">E33</f>
        <v>0</v>
      </c>
      <c r="E28" s="86"/>
      <c r="F28" s="86"/>
    </row>
    <row r="29" customFormat="false" ht="13.5" hidden="false" customHeight="true" outlineLevel="0" collapsed="false">
      <c r="A29" s="89"/>
    </row>
    <row r="30" customFormat="false" ht="13.5" hidden="false" customHeight="true" outlineLevel="0" collapsed="false">
      <c r="A30" s="89"/>
    </row>
    <row r="31" customFormat="false" ht="13.5" hidden="false" customHeight="true" outlineLevel="0" collapsed="false">
      <c r="A31" s="89"/>
    </row>
    <row r="32" customFormat="false" ht="30" hidden="false" customHeight="true" outlineLevel="0" collapsed="false">
      <c r="A32" s="90"/>
      <c r="B32" s="91" t="s">
        <v>50</v>
      </c>
      <c r="C32" s="91" t="s">
        <v>51</v>
      </c>
      <c r="D32" s="91" t="s">
        <v>52</v>
      </c>
      <c r="E32" s="91" t="s">
        <v>53</v>
      </c>
      <c r="F32" s="92"/>
    </row>
    <row r="33" customFormat="false" ht="30" hidden="false" customHeight="true" outlineLevel="0" collapsed="false">
      <c r="A33" s="90"/>
      <c r="B33" s="93" t="n">
        <f aca="false">内訳書!I2</f>
        <v>0</v>
      </c>
      <c r="C33" s="93" t="n">
        <f aca="false">内訳書!J2</f>
        <v>0</v>
      </c>
      <c r="D33" s="93" t="n">
        <f aca="false">内訳書!L2</f>
        <v>0</v>
      </c>
      <c r="E33" s="93" t="n">
        <f aca="false">内訳書!K2</f>
        <v>0</v>
      </c>
      <c r="F33" s="94"/>
    </row>
  </sheetData>
  <mergeCells count="3">
    <mergeCell ref="A4:F4"/>
    <mergeCell ref="E6:F6"/>
    <mergeCell ref="A24:F24"/>
  </mergeCells>
  <printOptions headings="false" gridLines="false" gridLinesSet="true" horizontalCentered="false" verticalCentered="false"/>
  <pageMargins left="0.7875" right="0.2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F39" activeCellId="0" sqref="F39"/>
    </sheetView>
  </sheetViews>
  <sheetFormatPr defaultRowHeight="13.5" outlineLevelRow="0" outlineLevelCol="0"/>
  <cols>
    <col collapsed="false" customWidth="true" hidden="false" outlineLevel="0" max="1" min="1" style="1" width="8.62"/>
    <col collapsed="false" customWidth="true" hidden="false" outlineLevel="0" max="5" min="2" style="1" width="16.62"/>
    <col collapsed="false" customWidth="true" hidden="false" outlineLevel="0" max="6" min="6" style="1" width="11.62"/>
    <col collapsed="false" customWidth="true" hidden="false" outlineLevel="0" max="257" min="7" style="1" width="8.99"/>
    <col collapsed="false" customWidth="true" hidden="false" outlineLevel="0" max="1025" min="258" style="0" width="8.99"/>
  </cols>
  <sheetData>
    <row r="1" customFormat="false" ht="15" hidden="false" customHeight="true" outlineLevel="0" collapsed="false">
      <c r="A1" s="78" t="s">
        <v>39</v>
      </c>
    </row>
    <row r="2" customFormat="false" ht="13.5" hidden="false" customHeight="true" outlineLevel="0" collapsed="false">
      <c r="A2" s="78"/>
    </row>
    <row r="3" customFormat="false" ht="13.5" hidden="false" customHeight="true" outlineLevel="0" collapsed="false">
      <c r="A3" s="78"/>
    </row>
    <row r="4" customFormat="false" ht="15" hidden="false" customHeight="true" outlineLevel="0" collapsed="false">
      <c r="A4" s="79" t="s">
        <v>40</v>
      </c>
      <c r="B4" s="79"/>
      <c r="C4" s="79"/>
      <c r="D4" s="79"/>
      <c r="E4" s="79"/>
      <c r="F4" s="79"/>
    </row>
    <row r="5" customFormat="false" ht="13.5" hidden="false" customHeight="true" outlineLevel="0" collapsed="false">
      <c r="A5" s="80"/>
      <c r="B5" s="80"/>
      <c r="C5" s="80"/>
      <c r="D5" s="80"/>
      <c r="E5" s="80"/>
      <c r="F5" s="80"/>
    </row>
    <row r="6" customFormat="false" ht="15" hidden="false" customHeight="true" outlineLevel="0" collapsed="false">
      <c r="A6" s="81"/>
      <c r="E6" s="82" t="s">
        <v>41</v>
      </c>
      <c r="F6" s="82"/>
    </row>
    <row r="7" customFormat="false" ht="13.5" hidden="false" customHeight="true" outlineLevel="0" collapsed="false">
      <c r="A7" s="83"/>
      <c r="F7" s="83"/>
    </row>
    <row r="8" customFormat="false" ht="13.5" hidden="false" customHeight="true" outlineLevel="0" collapsed="false">
      <c r="A8" s="81"/>
    </row>
    <row r="9" customFormat="false" ht="15" hidden="false" customHeight="true" outlineLevel="0" collapsed="false">
      <c r="A9" s="78" t="s">
        <v>42</v>
      </c>
    </row>
    <row r="10" customFormat="false" ht="13.5" hidden="false" customHeight="true" outlineLevel="0" collapsed="false">
      <c r="A10" s="79" t="s">
        <v>43</v>
      </c>
      <c r="B10" s="79"/>
    </row>
    <row r="11" customFormat="false" ht="13.5" hidden="false" customHeight="true" outlineLevel="0" collapsed="false">
      <c r="A11" s="81"/>
    </row>
    <row r="12" customFormat="false" ht="13.5" hidden="false" customHeight="true" outlineLevel="0" collapsed="false">
      <c r="A12" s="81"/>
    </row>
    <row r="13" customFormat="false" ht="15" hidden="false" customHeight="true" outlineLevel="0" collapsed="false">
      <c r="A13" s="81"/>
      <c r="D13" s="38" t="s">
        <v>61</v>
      </c>
      <c r="F13" s="95"/>
    </row>
    <row r="14" customFormat="false" ht="15" hidden="false" customHeight="true" outlineLevel="0" collapsed="false">
      <c r="A14" s="81"/>
      <c r="C14" s="78"/>
      <c r="D14" s="16" t="s">
        <v>62</v>
      </c>
    </row>
    <row r="15" customFormat="false" ht="15" hidden="false" customHeight="true" outlineLevel="0" collapsed="false">
      <c r="A15" s="81"/>
      <c r="D15" s="38" t="s">
        <v>46</v>
      </c>
      <c r="F15" s="16"/>
    </row>
    <row r="16" customFormat="false" ht="13.5" hidden="false" customHeight="true" outlineLevel="0" collapsed="false">
      <c r="A16" s="81"/>
    </row>
    <row r="17" customFormat="false" ht="13.5" hidden="false" customHeight="true" outlineLevel="0" collapsed="false">
      <c r="A17" s="81"/>
    </row>
    <row r="18" customFormat="false" ht="13.5" hidden="false" customHeight="true" outlineLevel="0" collapsed="false">
      <c r="A18" s="81"/>
    </row>
    <row r="19" customFormat="false" ht="13.5" hidden="false" customHeight="true" outlineLevel="0" collapsed="false">
      <c r="A19" s="81"/>
    </row>
    <row r="20" customFormat="false" ht="15" hidden="false" customHeight="true" outlineLevel="0" collapsed="false">
      <c r="B20" s="38" t="s">
        <v>14</v>
      </c>
      <c r="C20" s="1" t="s">
        <v>47</v>
      </c>
    </row>
    <row r="21" customFormat="false" ht="13.5" hidden="false" customHeight="true" outlineLevel="0" collapsed="false">
      <c r="A21" s="78"/>
    </row>
    <row r="22" customFormat="false" ht="13.5" hidden="false" customHeight="true" outlineLevel="0" collapsed="false">
      <c r="A22" s="81"/>
    </row>
    <row r="23" customFormat="false" ht="13.5" hidden="false" customHeight="true" outlineLevel="0" collapsed="false">
      <c r="A23" s="81"/>
    </row>
    <row r="24" customFormat="false" ht="15" hidden="false" customHeight="true" outlineLevel="0" collapsed="false">
      <c r="A24" s="79" t="s">
        <v>48</v>
      </c>
      <c r="B24" s="79"/>
      <c r="C24" s="79"/>
      <c r="D24" s="79"/>
      <c r="E24" s="79"/>
      <c r="F24" s="79"/>
    </row>
    <row r="25" customFormat="false" ht="13.5" hidden="false" customHeight="true" outlineLevel="0" collapsed="false">
      <c r="A25" s="81"/>
    </row>
    <row r="26" customFormat="false" ht="13.5" hidden="false" customHeight="true" outlineLevel="0" collapsed="false">
      <c r="A26" s="81"/>
    </row>
    <row r="27" customFormat="false" ht="13.5" hidden="false" customHeight="true" outlineLevel="0" collapsed="false">
      <c r="A27" s="81"/>
    </row>
    <row r="28" customFormat="false" ht="15" hidden="false" customHeight="true" outlineLevel="0" collapsed="false">
      <c r="A28" s="86"/>
      <c r="B28" s="86"/>
      <c r="C28" s="87" t="s">
        <v>49</v>
      </c>
      <c r="D28" s="96" t="s">
        <v>63</v>
      </c>
      <c r="E28" s="86"/>
      <c r="F28" s="86"/>
    </row>
    <row r="29" customFormat="false" ht="13.5" hidden="false" customHeight="true" outlineLevel="0" collapsed="false">
      <c r="A29" s="89"/>
    </row>
    <row r="30" customFormat="false" ht="13.5" hidden="false" customHeight="true" outlineLevel="0" collapsed="false">
      <c r="A30" s="89"/>
    </row>
    <row r="31" customFormat="false" ht="13.5" hidden="false" customHeight="true" outlineLevel="0" collapsed="false">
      <c r="A31" s="89"/>
    </row>
    <row r="32" customFormat="false" ht="30" hidden="false" customHeight="true" outlineLevel="0" collapsed="false">
      <c r="A32" s="90"/>
      <c r="B32" s="91" t="s">
        <v>50</v>
      </c>
      <c r="C32" s="91" t="s">
        <v>51</v>
      </c>
      <c r="D32" s="91" t="s">
        <v>52</v>
      </c>
      <c r="E32" s="91" t="s">
        <v>53</v>
      </c>
      <c r="F32" s="92"/>
    </row>
    <row r="33" customFormat="false" ht="30" hidden="false" customHeight="true" outlineLevel="0" collapsed="false">
      <c r="A33" s="90"/>
      <c r="B33" s="93"/>
      <c r="C33" s="97"/>
      <c r="D33" s="97"/>
      <c r="E33" s="97"/>
      <c r="F33" s="94"/>
    </row>
  </sheetData>
  <mergeCells count="4">
    <mergeCell ref="A4:F4"/>
    <mergeCell ref="E6:F6"/>
    <mergeCell ref="A10:B10"/>
    <mergeCell ref="A24:F24"/>
  </mergeCells>
  <printOptions headings="false" gridLines="false" gridLinesSet="true" horizontalCentered="false" verticalCentered="false"/>
  <pageMargins left="0.7875" right="0.2" top="0.984027777777778" bottom="0.984027777777778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2021-08-02T10:06:16Z</dcterms:created>
  <dc:creator/>
  <dc:description/>
  <dc:language>ja-JP</dc:language>
  <cp:lastModifiedBy/>
  <cp:lastPrinted>2021-08-02T10:10:39Z</cp:lastPrinted>
  <dcterms:modified xsi:type="dcterms:W3CDTF">2021-08-02T10:18:07Z</dcterms:modified>
  <cp:revision>1</cp:revision>
  <dc:subject/>
  <dc:title/>
</cp:coreProperties>
</file>